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начальное 4кв.   " sheetId="1" r:id="rId1"/>
    <sheet name="старшее 4кв.  " sheetId="2" r:id="rId2"/>
    <sheet name="отчет 2023стар.зв." sheetId="3" r:id="rId3"/>
    <sheet name="отчет 2023млад.зв." sheetId="4" r:id="rId4"/>
  </sheets>
  <definedNames/>
  <calcPr fullCalcOnLoad="1" refMode="R1C1"/>
</workbook>
</file>

<file path=xl/sharedStrings.xml><?xml version="1.0" encoding="utf-8"?>
<sst xmlns="http://schemas.openxmlformats.org/spreadsheetml/2006/main" count="233" uniqueCount="114">
  <si>
    <t>Остаток средств на начало отчетного года</t>
  </si>
  <si>
    <t>Добровольные пожертвования</t>
  </si>
  <si>
    <t>Использование средств</t>
  </si>
  <si>
    <t>1. Дополнтельная образовательная деятельность</t>
  </si>
  <si>
    <t>2. Здоровье</t>
  </si>
  <si>
    <t>3. Социальная поддержка</t>
  </si>
  <si>
    <t>материальная помощь</t>
  </si>
  <si>
    <t>4. "Наши дети"</t>
  </si>
  <si>
    <t>5. Центр информационных ресурсов</t>
  </si>
  <si>
    <t>6. Школьная столовая</t>
  </si>
  <si>
    <t>7. Учебный кабинет</t>
  </si>
  <si>
    <t>8. Культурно-творческий центр</t>
  </si>
  <si>
    <t>9. Безопасная школа</t>
  </si>
  <si>
    <t>10. Школьный двор</t>
  </si>
  <si>
    <t>11. Школьный автобус</t>
  </si>
  <si>
    <t>12. Материально-техническое оснащение</t>
  </si>
  <si>
    <t>санитарно-гигиеническое оснащение лицея</t>
  </si>
  <si>
    <t>канцелярские принадлежности</t>
  </si>
  <si>
    <t>материалы и предметы для текущих хоз.нужд</t>
  </si>
  <si>
    <t>расходы на обслуживание орг.техники</t>
  </si>
  <si>
    <t>13. Расходы на содержание аппарата, в т.ч.</t>
  </si>
  <si>
    <t>расходы, связанные с оплатой труда  (включая начисления)</t>
  </si>
  <si>
    <t>14. Услуги</t>
  </si>
  <si>
    <t>банковские</t>
  </si>
  <si>
    <t>Всего использовано средств:</t>
  </si>
  <si>
    <t>Старшее звено</t>
  </si>
  <si>
    <t>Начальное звено</t>
  </si>
  <si>
    <t>Поступление средств</t>
  </si>
  <si>
    <t>Остаток средств на начало отчетного периода</t>
  </si>
  <si>
    <t>текущий ремонт здания</t>
  </si>
  <si>
    <t>договора (включая начисления)</t>
  </si>
  <si>
    <t>питьевая вода</t>
  </si>
  <si>
    <t>техническое обслуживание оборудования, средства для обработки инвентаря,посуда</t>
  </si>
  <si>
    <t>медицинское освидетельствование водителя</t>
  </si>
  <si>
    <t>15. Прочие</t>
  </si>
  <si>
    <t>расходы на обслуживание орг.техники и мультимедиа</t>
  </si>
  <si>
    <t>подручные средства д/уроков</t>
  </si>
  <si>
    <t>медикаменты</t>
  </si>
  <si>
    <t xml:space="preserve">материальная помощь </t>
  </si>
  <si>
    <t xml:space="preserve">медикаменты </t>
  </si>
  <si>
    <t>промывка диспенсера (кулер)</t>
  </si>
  <si>
    <t>техническое обслуживание оборудования, средства для обработки инвентаря, посуда</t>
  </si>
  <si>
    <t>доборный материал д/вычислительной техники</t>
  </si>
  <si>
    <t>проведение 1 сентября</t>
  </si>
  <si>
    <t>награждение учащихся  призами по итогам  Новогоднего КТД</t>
  </si>
  <si>
    <t>доборный материал для вычислительной и т.д. техники</t>
  </si>
  <si>
    <t>договоры (включая начисления)</t>
  </si>
  <si>
    <t>полиграфические</t>
  </si>
  <si>
    <t>спортивная площадка</t>
  </si>
  <si>
    <t>журнал факультативных занятий</t>
  </si>
  <si>
    <t>Планетарий</t>
  </si>
  <si>
    <t>транспортные услуги+грузчики</t>
  </si>
  <si>
    <t>перезарядка огнетушителей</t>
  </si>
  <si>
    <t>стенд , каб.19</t>
  </si>
  <si>
    <t>музей им.И.П.Бардина</t>
  </si>
  <si>
    <t>краеведческий музей,выставка "Внутри человека"</t>
  </si>
  <si>
    <t>награждение, конкурс "Эко-тред"</t>
  </si>
  <si>
    <t>подметальная машина</t>
  </si>
  <si>
    <t>Авиа билет Новокузнецк-Санкт-Петербург-Новокузнецк,Репало Н.А., Бондаренко С.А. (семинар "Приемы изучения драматических произведений в школе,приуроченном к 200-летнему юбилею А.Н.Островского")</t>
  </si>
  <si>
    <t>личное дело</t>
  </si>
  <si>
    <t>Театр кукол "Сказ" (Муха-Цокотуха)</t>
  </si>
  <si>
    <t>реквизит к 9 Мая</t>
  </si>
  <si>
    <t>стол+тумба+кресло,каб. 21</t>
  </si>
  <si>
    <t>спортивный инвентарь</t>
  </si>
  <si>
    <t>стенд информационный, 4шт</t>
  </si>
  <si>
    <t>системный блок,каб.101</t>
  </si>
  <si>
    <t>перетяжка диванов (6шт)</t>
  </si>
  <si>
    <t>Магнитно-меловые обои, каб.18</t>
  </si>
  <si>
    <t>Стол ученический 2-местный (3 шт)</t>
  </si>
  <si>
    <t>Стул ученический (рост №3-5), (15 шт)</t>
  </si>
  <si>
    <t>Комплект стола ученического 2-местного (10 шт)</t>
  </si>
  <si>
    <t>гардеробная</t>
  </si>
  <si>
    <t>моноблок, каб. 28</t>
  </si>
  <si>
    <t>теплоузел</t>
  </si>
  <si>
    <t xml:space="preserve"> химчистки жалюзи, каб.207а ,305, лекционный</t>
  </si>
  <si>
    <t>Услуга авиа Новокузнецк-Санкт-Петерб-Новокузнецк(Чичкань Г.П.,Ченцова Е.А.), (Всероссийский форум "Кадры решают все")</t>
  </si>
  <si>
    <t xml:space="preserve">    Отчет НФ дополнительных мер поддержки НМОУ "Лицей №111"-"Содружество" о целевом использовании полученных средств       за   4 квартал 2023г.</t>
  </si>
  <si>
    <t>награждение учащихся  1 классов "Орлята России"</t>
  </si>
  <si>
    <t>день кино "Лесси-лохматый зверь","Повелитель ветра","По щучьему велению"</t>
  </si>
  <si>
    <t>День театра " Садко в подводном царстве"</t>
  </si>
  <si>
    <t>шкаф сушильный</t>
  </si>
  <si>
    <t>камера мультирежимная уличная</t>
  </si>
  <si>
    <t>МФУ,каб.22</t>
  </si>
  <si>
    <t>проектор ,каб.12</t>
  </si>
  <si>
    <t>стенд 2шт., каб.26</t>
  </si>
  <si>
    <t>стенд , каб.12</t>
  </si>
  <si>
    <t>стенд , каб.7</t>
  </si>
  <si>
    <t>стенд , каб.28</t>
  </si>
  <si>
    <t>Остаток средств на конец 4 квартала 2023г.:</t>
  </si>
  <si>
    <t xml:space="preserve">         Отчет НФ дополнительных мер поддержки НМОУ "Лицей №111" - "Содружество"  о целевом использовании полученных   средств   за            4  квартал 2023 г.</t>
  </si>
  <si>
    <t>химчистка ковров (6,4м2 )</t>
  </si>
  <si>
    <t>награждение участников  конкурса "Фестиваль открытых уроков"</t>
  </si>
  <si>
    <t>обучение "Закупки товаров, работ, услуг отдельными видами юр.лиц", Барыкина Е.С.</t>
  </si>
  <si>
    <t>семинар-практикум " Трудовое законодательство в 2023 года: предварительные итоги года, новая судебная практика", Фаренбург Т.Р.</t>
  </si>
  <si>
    <t>Авиа билет Новокузнецк-Санкт-Петербург-Новокузнецк, Васильев А.А. ("Невская Образовательная Ассамблея")</t>
  </si>
  <si>
    <t>стул 10шт. (столовая)</t>
  </si>
  <si>
    <t>Отчет НФ дополнительных мер поддержки НМОУ "Лицей №111"-"Содружество" о целевом использовании полученных средств за  2023 г.</t>
  </si>
  <si>
    <t>Отчет НФ дополнительных мер поддержки НМОУ "Лицей №111" - "Содружество" о целевом использовании полученных средств за  2023 г.</t>
  </si>
  <si>
    <t>химчистка ковров 51,6м2+чехол</t>
  </si>
  <si>
    <t>стол ученический 15 шт,каб.405</t>
  </si>
  <si>
    <t>стул ученический 32 шт., каб.405</t>
  </si>
  <si>
    <t>доска аудиторная 2-х полосная, каб.304</t>
  </si>
  <si>
    <t>кресло офисное,каб.203</t>
  </si>
  <si>
    <t>монитор,каб.101</t>
  </si>
  <si>
    <t>планшет 9 шт, каб.207а</t>
  </si>
  <si>
    <t>проектор, каб.музей</t>
  </si>
  <si>
    <t xml:space="preserve">награждение учащихся "Смотр строя и песни" </t>
  </si>
  <si>
    <t>стенд, каб.7,12,18,19,26,28,29</t>
  </si>
  <si>
    <t>проектор,каб.12,16</t>
  </si>
  <si>
    <t>Остаток средств на конец  2023г.:</t>
  </si>
  <si>
    <t>стул ученический, каб.208,405, музей</t>
  </si>
  <si>
    <t>стол ученический,каб.405</t>
  </si>
  <si>
    <t>проектор, каб.207а, 309,музей</t>
  </si>
  <si>
    <t>кресло офисное, каб.101,203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</si>
</sst>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3" fontId="3" fillId="33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3" fontId="0" fillId="0" borderId="10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3" fontId="0" fillId="0" borderId="13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3" fontId="3" fillId="34" borderId="10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3" fontId="0" fillId="0" borderId="13" xfId="0" applyNumberFormat="1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K47" sqref="K47"/>
    </sheetView>
  </sheetViews>
  <sheetFormatPr defaultColWidth="9.140625" defaultRowHeight="12.75"/>
  <cols>
    <col min="5" max="5" width="27.8515625" style="0" customWidth="1"/>
    <col min="7" max="7" width="10.8515625" style="0" customWidth="1"/>
  </cols>
  <sheetData>
    <row r="1" spans="1:7" ht="12.75">
      <c r="A1" s="29" t="s">
        <v>76</v>
      </c>
      <c r="B1" s="29"/>
      <c r="C1" s="29"/>
      <c r="D1" s="29"/>
      <c r="E1" s="29"/>
      <c r="F1" s="29"/>
      <c r="G1" s="29"/>
    </row>
    <row r="2" spans="1:7" ht="12.75">
      <c r="A2" s="29"/>
      <c r="B2" s="29"/>
      <c r="C2" s="29"/>
      <c r="D2" s="29"/>
      <c r="E2" s="29"/>
      <c r="F2" s="29"/>
      <c r="G2" s="29"/>
    </row>
    <row r="3" spans="1:7" ht="12.75">
      <c r="A3" s="29"/>
      <c r="B3" s="29"/>
      <c r="C3" s="29"/>
      <c r="D3" s="29"/>
      <c r="E3" s="29"/>
      <c r="F3" s="29"/>
      <c r="G3" s="29"/>
    </row>
    <row r="4" spans="1:7" ht="15" customHeight="1">
      <c r="A4" s="29"/>
      <c r="B4" s="29"/>
      <c r="C4" s="29"/>
      <c r="D4" s="29"/>
      <c r="E4" s="29"/>
      <c r="F4" s="29"/>
      <c r="G4" s="29"/>
    </row>
    <row r="5" spans="1:2" ht="12.75" customHeight="1">
      <c r="A5" s="1" t="s">
        <v>26</v>
      </c>
      <c r="B5" s="1"/>
    </row>
    <row r="6" spans="1:7" ht="12.75">
      <c r="A6" s="30" t="s">
        <v>28</v>
      </c>
      <c r="B6" s="30"/>
      <c r="C6" s="30"/>
      <c r="D6" s="30"/>
      <c r="E6" s="30"/>
      <c r="F6" s="21">
        <v>851859</v>
      </c>
      <c r="G6" s="21"/>
    </row>
    <row r="7" spans="1:7" ht="12.75">
      <c r="A7" s="31" t="s">
        <v>27</v>
      </c>
      <c r="B7" s="31"/>
      <c r="C7" s="31"/>
      <c r="D7" s="31"/>
      <c r="E7" s="31"/>
      <c r="F7" s="42"/>
      <c r="G7" s="42"/>
    </row>
    <row r="8" spans="1:7" ht="12.75">
      <c r="A8" s="30" t="s">
        <v>1</v>
      </c>
      <c r="B8" s="30"/>
      <c r="C8" s="30"/>
      <c r="D8" s="30"/>
      <c r="E8" s="30"/>
      <c r="F8" s="21">
        <v>1269914</v>
      </c>
      <c r="G8" s="21"/>
    </row>
    <row r="9" spans="1:7" ht="12.75">
      <c r="A9" s="31" t="s">
        <v>2</v>
      </c>
      <c r="B9" s="31"/>
      <c r="C9" s="31"/>
      <c r="D9" s="31"/>
      <c r="E9" s="31"/>
      <c r="F9" s="42"/>
      <c r="G9" s="42"/>
    </row>
    <row r="10" spans="1:7" ht="12.75">
      <c r="A10" s="18" t="s">
        <v>3</v>
      </c>
      <c r="B10" s="19"/>
      <c r="C10" s="19"/>
      <c r="D10" s="19"/>
      <c r="E10" s="20"/>
      <c r="F10" s="21">
        <v>0</v>
      </c>
      <c r="G10" s="21"/>
    </row>
    <row r="11" spans="1:7" ht="12.75">
      <c r="A11" s="18" t="s">
        <v>4</v>
      </c>
      <c r="B11" s="19"/>
      <c r="C11" s="19"/>
      <c r="D11" s="19"/>
      <c r="E11" s="20"/>
      <c r="F11" s="21">
        <f>F12+F13</f>
        <v>39167.07</v>
      </c>
      <c r="G11" s="21"/>
    </row>
    <row r="12" spans="1:7" ht="12.75">
      <c r="A12" s="43" t="s">
        <v>31</v>
      </c>
      <c r="B12" s="44"/>
      <c r="C12" s="44"/>
      <c r="D12" s="44"/>
      <c r="E12" s="45"/>
      <c r="F12" s="42">
        <v>31000</v>
      </c>
      <c r="G12" s="42"/>
    </row>
    <row r="13" spans="1:7" ht="12.75">
      <c r="A13" s="43" t="s">
        <v>37</v>
      </c>
      <c r="B13" s="44"/>
      <c r="C13" s="44"/>
      <c r="D13" s="44"/>
      <c r="E13" s="45"/>
      <c r="F13" s="37">
        <v>8167.07</v>
      </c>
      <c r="G13" s="38"/>
    </row>
    <row r="14" spans="1:7" ht="12.75">
      <c r="A14" s="18" t="s">
        <v>5</v>
      </c>
      <c r="B14" s="19"/>
      <c r="C14" s="19"/>
      <c r="D14" s="19"/>
      <c r="E14" s="20"/>
      <c r="F14" s="21">
        <f>F15</f>
        <v>331350</v>
      </c>
      <c r="G14" s="21"/>
    </row>
    <row r="15" spans="1:7" ht="12.75">
      <c r="A15" s="26" t="s">
        <v>38</v>
      </c>
      <c r="B15" s="44"/>
      <c r="C15" s="44"/>
      <c r="D15" s="44"/>
      <c r="E15" s="45"/>
      <c r="F15" s="42">
        <v>331350</v>
      </c>
      <c r="G15" s="42"/>
    </row>
    <row r="16" spans="1:7" ht="12.75">
      <c r="A16" s="18" t="s">
        <v>7</v>
      </c>
      <c r="B16" s="19"/>
      <c r="C16" s="19"/>
      <c r="D16" s="19"/>
      <c r="E16" s="20"/>
      <c r="F16" s="21">
        <f>F17+F18</f>
        <v>9431.35</v>
      </c>
      <c r="G16" s="21"/>
    </row>
    <row r="17" spans="1:7" ht="12.75">
      <c r="A17" s="10" t="s">
        <v>77</v>
      </c>
      <c r="B17" s="11"/>
      <c r="C17" s="11"/>
      <c r="D17" s="11"/>
      <c r="E17" s="12"/>
      <c r="F17" s="13">
        <v>1575</v>
      </c>
      <c r="G17" s="14"/>
    </row>
    <row r="18" spans="1:7" ht="12.75" customHeight="1">
      <c r="A18" s="49" t="s">
        <v>44</v>
      </c>
      <c r="B18" s="50"/>
      <c r="C18" s="50"/>
      <c r="D18" s="50"/>
      <c r="E18" s="51"/>
      <c r="F18" s="13">
        <v>7856.35</v>
      </c>
      <c r="G18" s="14"/>
    </row>
    <row r="19" spans="1:7" ht="12.75">
      <c r="A19" s="18" t="s">
        <v>8</v>
      </c>
      <c r="B19" s="19"/>
      <c r="C19" s="19"/>
      <c r="D19" s="19"/>
      <c r="E19" s="20"/>
      <c r="F19" s="21">
        <f>F20</f>
        <v>2000</v>
      </c>
      <c r="G19" s="21"/>
    </row>
    <row r="20" spans="1:7" ht="12.75">
      <c r="A20" s="10" t="s">
        <v>49</v>
      </c>
      <c r="B20" s="11"/>
      <c r="C20" s="11"/>
      <c r="D20" s="11"/>
      <c r="E20" s="12"/>
      <c r="F20" s="13">
        <v>2000</v>
      </c>
      <c r="G20" s="14"/>
    </row>
    <row r="21" spans="1:7" ht="12.75">
      <c r="A21" s="18" t="s">
        <v>9</v>
      </c>
      <c r="B21" s="19"/>
      <c r="C21" s="19"/>
      <c r="D21" s="19"/>
      <c r="E21" s="20"/>
      <c r="F21" s="21">
        <f>F22</f>
        <v>61031.93</v>
      </c>
      <c r="G21" s="21"/>
    </row>
    <row r="22" spans="1:7" ht="25.5" customHeight="1">
      <c r="A22" s="39" t="s">
        <v>32</v>
      </c>
      <c r="B22" s="40"/>
      <c r="C22" s="40"/>
      <c r="D22" s="40"/>
      <c r="E22" s="41"/>
      <c r="F22" s="42">
        <f>2603+7020+51408.93</f>
        <v>61031.93</v>
      </c>
      <c r="G22" s="42"/>
    </row>
    <row r="23" spans="1:7" ht="12.75">
      <c r="A23" s="18" t="s">
        <v>10</v>
      </c>
      <c r="B23" s="19"/>
      <c r="C23" s="19"/>
      <c r="D23" s="19"/>
      <c r="E23" s="20"/>
      <c r="F23" s="21">
        <f>F24+F25+F26+F27+F28+F29+F30+F31</f>
        <v>115155</v>
      </c>
      <c r="G23" s="21"/>
    </row>
    <row r="24" spans="1:7" ht="12.75">
      <c r="A24" s="10" t="s">
        <v>82</v>
      </c>
      <c r="B24" s="11"/>
      <c r="C24" s="11"/>
      <c r="D24" s="11"/>
      <c r="E24" s="12"/>
      <c r="F24" s="13">
        <v>33999</v>
      </c>
      <c r="G24" s="14"/>
    </row>
    <row r="25" spans="1:7" ht="12.75">
      <c r="A25" s="26" t="s">
        <v>84</v>
      </c>
      <c r="B25" s="27"/>
      <c r="C25" s="27"/>
      <c r="D25" s="27"/>
      <c r="E25" s="28"/>
      <c r="F25" s="13">
        <f>7996+4054</f>
        <v>12050</v>
      </c>
      <c r="G25" s="14"/>
    </row>
    <row r="26" spans="1:7" ht="12.75">
      <c r="A26" s="26" t="s">
        <v>85</v>
      </c>
      <c r="B26" s="27"/>
      <c r="C26" s="27"/>
      <c r="D26" s="27"/>
      <c r="E26" s="28"/>
      <c r="F26" s="13">
        <v>4054</v>
      </c>
      <c r="G26" s="14"/>
    </row>
    <row r="27" spans="1:7" ht="12.75">
      <c r="A27" s="26" t="s">
        <v>86</v>
      </c>
      <c r="B27" s="27"/>
      <c r="C27" s="27"/>
      <c r="D27" s="27"/>
      <c r="E27" s="28"/>
      <c r="F27" s="13">
        <v>4054</v>
      </c>
      <c r="G27" s="14"/>
    </row>
    <row r="28" spans="1:7" ht="12.75">
      <c r="A28" s="26" t="s">
        <v>53</v>
      </c>
      <c r="B28" s="27"/>
      <c r="C28" s="27"/>
      <c r="D28" s="27"/>
      <c r="E28" s="28"/>
      <c r="F28" s="13">
        <v>4054</v>
      </c>
      <c r="G28" s="14"/>
    </row>
    <row r="29" spans="1:7" ht="12.75">
      <c r="A29" s="26" t="s">
        <v>87</v>
      </c>
      <c r="B29" s="27"/>
      <c r="C29" s="27"/>
      <c r="D29" s="27"/>
      <c r="E29" s="28"/>
      <c r="F29" s="13">
        <v>7996</v>
      </c>
      <c r="G29" s="14"/>
    </row>
    <row r="30" spans="1:7" ht="12.75">
      <c r="A30" s="26" t="s">
        <v>83</v>
      </c>
      <c r="B30" s="27"/>
      <c r="C30" s="27"/>
      <c r="D30" s="27"/>
      <c r="E30" s="28"/>
      <c r="F30" s="13">
        <v>46999</v>
      </c>
      <c r="G30" s="14"/>
    </row>
    <row r="31" spans="1:7" ht="12.75">
      <c r="A31" s="26" t="s">
        <v>42</v>
      </c>
      <c r="B31" s="27"/>
      <c r="C31" s="27"/>
      <c r="D31" s="27"/>
      <c r="E31" s="28"/>
      <c r="F31" s="13">
        <v>1949</v>
      </c>
      <c r="G31" s="14"/>
    </row>
    <row r="32" spans="1:7" ht="12.75">
      <c r="A32" s="18" t="s">
        <v>11</v>
      </c>
      <c r="B32" s="19"/>
      <c r="C32" s="19"/>
      <c r="D32" s="19"/>
      <c r="E32" s="20"/>
      <c r="F32" s="21">
        <f>F33+F34</f>
        <v>171330</v>
      </c>
      <c r="G32" s="21"/>
    </row>
    <row r="33" spans="1:7" ht="24" customHeight="1">
      <c r="A33" s="49" t="s">
        <v>78</v>
      </c>
      <c r="B33" s="50"/>
      <c r="C33" s="50"/>
      <c r="D33" s="50"/>
      <c r="E33" s="51"/>
      <c r="F33" s="13">
        <v>36330</v>
      </c>
      <c r="G33" s="14"/>
    </row>
    <row r="34" spans="1:7" ht="13.5" customHeight="1">
      <c r="A34" s="55" t="s">
        <v>79</v>
      </c>
      <c r="B34" s="56"/>
      <c r="C34" s="56"/>
      <c r="D34" s="56"/>
      <c r="E34" s="57"/>
      <c r="F34" s="13">
        <v>135000</v>
      </c>
      <c r="G34" s="14"/>
    </row>
    <row r="35" spans="1:7" ht="12.75">
      <c r="A35" s="18" t="s">
        <v>12</v>
      </c>
      <c r="B35" s="19"/>
      <c r="C35" s="19"/>
      <c r="D35" s="19"/>
      <c r="E35" s="20"/>
      <c r="F35" s="21">
        <f>F36</f>
        <v>2000</v>
      </c>
      <c r="G35" s="21"/>
    </row>
    <row r="36" spans="1:7" ht="12.75">
      <c r="A36" s="10" t="s">
        <v>81</v>
      </c>
      <c r="B36" s="11"/>
      <c r="C36" s="11"/>
      <c r="D36" s="11"/>
      <c r="E36" s="12"/>
      <c r="F36" s="13">
        <v>2000</v>
      </c>
      <c r="G36" s="14"/>
    </row>
    <row r="37" spans="1:7" ht="12.75">
      <c r="A37" s="18" t="s">
        <v>13</v>
      </c>
      <c r="B37" s="19"/>
      <c r="C37" s="19"/>
      <c r="D37" s="19"/>
      <c r="E37" s="20"/>
      <c r="F37" s="15">
        <v>0</v>
      </c>
      <c r="G37" s="16"/>
    </row>
    <row r="38" spans="1:7" ht="13.5" customHeight="1">
      <c r="A38" s="18" t="s">
        <v>14</v>
      </c>
      <c r="B38" s="19"/>
      <c r="C38" s="19"/>
      <c r="D38" s="19"/>
      <c r="E38" s="20"/>
      <c r="F38" s="21">
        <f>F39</f>
        <v>3663</v>
      </c>
      <c r="G38" s="21"/>
    </row>
    <row r="39" spans="1:7" ht="12.75" customHeight="1">
      <c r="A39" s="48" t="s">
        <v>33</v>
      </c>
      <c r="B39" s="48"/>
      <c r="C39" s="48"/>
      <c r="D39" s="48"/>
      <c r="E39" s="48"/>
      <c r="F39" s="42">
        <v>3663</v>
      </c>
      <c r="G39" s="42"/>
    </row>
    <row r="40" spans="1:7" ht="12.75">
      <c r="A40" s="18" t="s">
        <v>15</v>
      </c>
      <c r="B40" s="19"/>
      <c r="C40" s="19"/>
      <c r="D40" s="19"/>
      <c r="E40" s="20"/>
      <c r="F40" s="21">
        <f>F41+F42+F43+F44+F45</f>
        <v>220165.54</v>
      </c>
      <c r="G40" s="21"/>
    </row>
    <row r="41" spans="1:7" ht="12.75">
      <c r="A41" s="48" t="s">
        <v>16</v>
      </c>
      <c r="B41" s="48"/>
      <c r="C41" s="48"/>
      <c r="D41" s="48"/>
      <c r="E41" s="48"/>
      <c r="F41" s="42">
        <v>2522</v>
      </c>
      <c r="G41" s="42"/>
    </row>
    <row r="42" spans="1:7" ht="12.75">
      <c r="A42" s="48" t="s">
        <v>18</v>
      </c>
      <c r="B42" s="48"/>
      <c r="C42" s="48"/>
      <c r="D42" s="48"/>
      <c r="E42" s="48"/>
      <c r="F42" s="42">
        <v>76527.74</v>
      </c>
      <c r="G42" s="42"/>
    </row>
    <row r="43" spans="1:7" ht="12.75">
      <c r="A43" s="54" t="s">
        <v>17</v>
      </c>
      <c r="B43" s="34"/>
      <c r="C43" s="34"/>
      <c r="D43" s="34"/>
      <c r="E43" s="35"/>
      <c r="F43" s="37">
        <f>22980.4+675.4</f>
        <v>23655.800000000003</v>
      </c>
      <c r="G43" s="38"/>
    </row>
    <row r="44" spans="1:7" ht="12.75">
      <c r="A44" s="48" t="s">
        <v>35</v>
      </c>
      <c r="B44" s="48"/>
      <c r="C44" s="48"/>
      <c r="D44" s="48"/>
      <c r="E44" s="48"/>
      <c r="F44" s="42">
        <v>78510</v>
      </c>
      <c r="G44" s="42"/>
    </row>
    <row r="45" spans="1:7" ht="12.75">
      <c r="A45" s="26" t="s">
        <v>80</v>
      </c>
      <c r="B45" s="44"/>
      <c r="C45" s="44"/>
      <c r="D45" s="44"/>
      <c r="E45" s="45"/>
      <c r="F45" s="37">
        <v>38950</v>
      </c>
      <c r="G45" s="38"/>
    </row>
    <row r="46" spans="1:7" ht="12.75">
      <c r="A46" s="18" t="s">
        <v>20</v>
      </c>
      <c r="B46" s="19"/>
      <c r="C46" s="19"/>
      <c r="D46" s="19"/>
      <c r="E46" s="20"/>
      <c r="F46" s="21">
        <f>F47+F48</f>
        <v>117060.87000000001</v>
      </c>
      <c r="G46" s="21"/>
    </row>
    <row r="47" spans="1:7" ht="12.75">
      <c r="A47" s="39" t="s">
        <v>21</v>
      </c>
      <c r="B47" s="40"/>
      <c r="C47" s="40"/>
      <c r="D47" s="40"/>
      <c r="E47" s="41"/>
      <c r="F47" s="42">
        <f>55770+16842.54</f>
        <v>72612.54000000001</v>
      </c>
      <c r="G47" s="42"/>
    </row>
    <row r="48" spans="1:7" ht="12.75" customHeight="1">
      <c r="A48" s="39" t="s">
        <v>46</v>
      </c>
      <c r="B48" s="40"/>
      <c r="C48" s="40"/>
      <c r="D48" s="40"/>
      <c r="E48" s="41"/>
      <c r="F48" s="37">
        <f>34138.5+10309.83</f>
        <v>44448.33</v>
      </c>
      <c r="G48" s="38"/>
    </row>
    <row r="49" spans="1:7" ht="12.75">
      <c r="A49" s="18" t="s">
        <v>22</v>
      </c>
      <c r="B49" s="46"/>
      <c r="C49" s="46"/>
      <c r="D49" s="46"/>
      <c r="E49" s="47"/>
      <c r="F49" s="21">
        <f>F50+F51</f>
        <v>24989.32</v>
      </c>
      <c r="G49" s="21"/>
    </row>
    <row r="50" spans="1:7" ht="12.75">
      <c r="A50" s="48" t="s">
        <v>23</v>
      </c>
      <c r="B50" s="48"/>
      <c r="C50" s="48"/>
      <c r="D50" s="48"/>
      <c r="E50" s="48"/>
      <c r="F50" s="42">
        <v>20489.32</v>
      </c>
      <c r="G50" s="42"/>
    </row>
    <row r="51" spans="1:7" ht="12.75">
      <c r="A51" s="10" t="s">
        <v>51</v>
      </c>
      <c r="B51" s="34"/>
      <c r="C51" s="34"/>
      <c r="D51" s="34"/>
      <c r="E51" s="35"/>
      <c r="F51" s="37">
        <v>4500</v>
      </c>
      <c r="G51" s="38"/>
    </row>
    <row r="52" spans="1:7" ht="12.75">
      <c r="A52" s="18" t="s">
        <v>34</v>
      </c>
      <c r="B52" s="19"/>
      <c r="C52" s="19"/>
      <c r="D52" s="19"/>
      <c r="E52" s="20"/>
      <c r="F52" s="21">
        <v>0</v>
      </c>
      <c r="G52" s="21"/>
    </row>
    <row r="53" spans="1:7" ht="12.75">
      <c r="A53" s="18" t="s">
        <v>24</v>
      </c>
      <c r="B53" s="19"/>
      <c r="C53" s="19"/>
      <c r="D53" s="19"/>
      <c r="E53" s="20"/>
      <c r="F53" s="21">
        <f>F11+F14+F16+F19+F21+F23+F32+F35+F38+F40+F46+F49</f>
        <v>1097344.08</v>
      </c>
      <c r="G53" s="21"/>
    </row>
    <row r="54" spans="1:7" ht="12.75">
      <c r="A54" s="18" t="s">
        <v>88</v>
      </c>
      <c r="B54" s="19"/>
      <c r="C54" s="19"/>
      <c r="D54" s="19"/>
      <c r="E54" s="20"/>
      <c r="F54" s="21">
        <f>F6+F8-F53</f>
        <v>1024428.9199999999</v>
      </c>
      <c r="G54" s="21"/>
    </row>
  </sheetData>
  <sheetProtection/>
  <mergeCells count="99">
    <mergeCell ref="A28:E28"/>
    <mergeCell ref="F28:G28"/>
    <mergeCell ref="A17:E17"/>
    <mergeCell ref="F17:G17"/>
    <mergeCell ref="A33:E33"/>
    <mergeCell ref="F33:G33"/>
    <mergeCell ref="A19:E19"/>
    <mergeCell ref="F19:G19"/>
    <mergeCell ref="F26:G26"/>
    <mergeCell ref="A24:E24"/>
    <mergeCell ref="A36:E36"/>
    <mergeCell ref="F36:G36"/>
    <mergeCell ref="A20:E20"/>
    <mergeCell ref="F20:G20"/>
    <mergeCell ref="A29:E29"/>
    <mergeCell ref="F29:G29"/>
    <mergeCell ref="F31:G31"/>
    <mergeCell ref="F35:G35"/>
    <mergeCell ref="F34:G34"/>
    <mergeCell ref="A26:E26"/>
    <mergeCell ref="A9:E9"/>
    <mergeCell ref="F9:G9"/>
    <mergeCell ref="A34:E34"/>
    <mergeCell ref="F22:G22"/>
    <mergeCell ref="F25:G25"/>
    <mergeCell ref="A1:G4"/>
    <mergeCell ref="A6:E6"/>
    <mergeCell ref="F6:G6"/>
    <mergeCell ref="A7:E7"/>
    <mergeCell ref="F7:G7"/>
    <mergeCell ref="A8:E8"/>
    <mergeCell ref="F8:G8"/>
    <mergeCell ref="F10:G10"/>
    <mergeCell ref="A11:E11"/>
    <mergeCell ref="F11:G11"/>
    <mergeCell ref="A13:E13"/>
    <mergeCell ref="F13:G13"/>
    <mergeCell ref="A12:E12"/>
    <mergeCell ref="F12:G12"/>
    <mergeCell ref="A10:E10"/>
    <mergeCell ref="A15:E15"/>
    <mergeCell ref="F15:G15"/>
    <mergeCell ref="A14:E14"/>
    <mergeCell ref="F14:G14"/>
    <mergeCell ref="A21:E21"/>
    <mergeCell ref="F21:G21"/>
    <mergeCell ref="A16:E16"/>
    <mergeCell ref="F16:G16"/>
    <mergeCell ref="A18:E18"/>
    <mergeCell ref="F18:G18"/>
    <mergeCell ref="A37:E37"/>
    <mergeCell ref="F37:G37"/>
    <mergeCell ref="A32:E32"/>
    <mergeCell ref="A35:E35"/>
    <mergeCell ref="F32:G32"/>
    <mergeCell ref="A22:E22"/>
    <mergeCell ref="A23:E23"/>
    <mergeCell ref="F23:G23"/>
    <mergeCell ref="A25:E25"/>
    <mergeCell ref="A31:E31"/>
    <mergeCell ref="A42:E42"/>
    <mergeCell ref="F44:G44"/>
    <mergeCell ref="A43:E43"/>
    <mergeCell ref="F43:G43"/>
    <mergeCell ref="F41:G41"/>
    <mergeCell ref="A38:E38"/>
    <mergeCell ref="F38:G38"/>
    <mergeCell ref="F42:G42"/>
    <mergeCell ref="A44:E44"/>
    <mergeCell ref="F53:G53"/>
    <mergeCell ref="A46:E46"/>
    <mergeCell ref="F46:G46"/>
    <mergeCell ref="A39:E39"/>
    <mergeCell ref="A45:E45"/>
    <mergeCell ref="A40:E40"/>
    <mergeCell ref="F40:G40"/>
    <mergeCell ref="F45:G45"/>
    <mergeCell ref="F39:G39"/>
    <mergeCell ref="A41:E41"/>
    <mergeCell ref="A50:E50"/>
    <mergeCell ref="F50:G50"/>
    <mergeCell ref="A48:E48"/>
    <mergeCell ref="F48:G48"/>
    <mergeCell ref="A47:E47"/>
    <mergeCell ref="A54:E54"/>
    <mergeCell ref="F54:G54"/>
    <mergeCell ref="A52:E52"/>
    <mergeCell ref="F52:G52"/>
    <mergeCell ref="A53:E53"/>
    <mergeCell ref="F24:G24"/>
    <mergeCell ref="A30:E30"/>
    <mergeCell ref="F30:G30"/>
    <mergeCell ref="A27:E27"/>
    <mergeCell ref="F27:G27"/>
    <mergeCell ref="A51:E51"/>
    <mergeCell ref="F51:G51"/>
    <mergeCell ref="F47:G47"/>
    <mergeCell ref="A49:E49"/>
    <mergeCell ref="F49:G49"/>
  </mergeCells>
  <printOptions/>
  <pageMargins left="0.75" right="0.75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K49" sqref="K49"/>
    </sheetView>
  </sheetViews>
  <sheetFormatPr defaultColWidth="9.140625" defaultRowHeight="12.75"/>
  <cols>
    <col min="1" max="4" width="9.140625" style="5" customWidth="1"/>
    <col min="5" max="5" width="32.421875" style="5" customWidth="1"/>
    <col min="6" max="6" width="9.140625" style="5" customWidth="1"/>
    <col min="7" max="7" width="13.28125" style="5" customWidth="1"/>
    <col min="8" max="16384" width="9.140625" style="5" customWidth="1"/>
  </cols>
  <sheetData>
    <row r="1" spans="1:7" ht="12" customHeight="1">
      <c r="A1" s="36" t="s">
        <v>89</v>
      </c>
      <c r="B1" s="36"/>
      <c r="C1" s="36"/>
      <c r="D1" s="36"/>
      <c r="E1" s="36"/>
      <c r="F1" s="36"/>
      <c r="G1" s="36"/>
    </row>
    <row r="2" spans="1:7" ht="3" customHeight="1">
      <c r="A2" s="36"/>
      <c r="B2" s="36"/>
      <c r="C2" s="36"/>
      <c r="D2" s="36"/>
      <c r="E2" s="36"/>
      <c r="F2" s="36"/>
      <c r="G2" s="36"/>
    </row>
    <row r="3" spans="1:7" ht="9" customHeight="1">
      <c r="A3" s="36"/>
      <c r="B3" s="36"/>
      <c r="C3" s="36"/>
      <c r="D3" s="36"/>
      <c r="E3" s="36"/>
      <c r="F3" s="36"/>
      <c r="G3" s="36"/>
    </row>
    <row r="4" spans="1:7" ht="32.25" customHeight="1">
      <c r="A4" s="36"/>
      <c r="B4" s="36"/>
      <c r="C4" s="36"/>
      <c r="D4" s="36"/>
      <c r="E4" s="36"/>
      <c r="F4" s="36"/>
      <c r="G4" s="36"/>
    </row>
    <row r="5" ht="14.25" customHeight="1">
      <c r="A5" s="6" t="s">
        <v>25</v>
      </c>
    </row>
    <row r="6" spans="1:7" ht="12.75">
      <c r="A6" s="30" t="s">
        <v>28</v>
      </c>
      <c r="B6" s="30"/>
      <c r="C6" s="30"/>
      <c r="D6" s="30"/>
      <c r="E6" s="30"/>
      <c r="F6" s="21">
        <v>476197</v>
      </c>
      <c r="G6" s="21"/>
    </row>
    <row r="7" spans="1:7" ht="12.75">
      <c r="A7" s="31" t="s">
        <v>27</v>
      </c>
      <c r="B7" s="31"/>
      <c r="C7" s="31"/>
      <c r="D7" s="31"/>
      <c r="E7" s="31"/>
      <c r="F7" s="61"/>
      <c r="G7" s="61"/>
    </row>
    <row r="8" spans="1:7" ht="12.75">
      <c r="A8" s="62" t="s">
        <v>1</v>
      </c>
      <c r="B8" s="62"/>
      <c r="C8" s="62"/>
      <c r="D8" s="62"/>
      <c r="E8" s="62"/>
      <c r="F8" s="21">
        <v>1188765</v>
      </c>
      <c r="G8" s="21"/>
    </row>
    <row r="9" spans="1:7" ht="12.75">
      <c r="A9" s="31" t="s">
        <v>2</v>
      </c>
      <c r="B9" s="31"/>
      <c r="C9" s="31"/>
      <c r="D9" s="31"/>
      <c r="E9" s="31"/>
      <c r="F9" s="61"/>
      <c r="G9" s="61"/>
    </row>
    <row r="10" spans="1:7" ht="12.75">
      <c r="A10" s="18" t="s">
        <v>3</v>
      </c>
      <c r="B10" s="19"/>
      <c r="C10" s="19"/>
      <c r="D10" s="19"/>
      <c r="E10" s="20"/>
      <c r="F10" s="21">
        <f>F11+F12+F13</f>
        <v>32963</v>
      </c>
      <c r="G10" s="21"/>
    </row>
    <row r="11" spans="1:7" ht="26.25" customHeight="1">
      <c r="A11" s="49" t="s">
        <v>94</v>
      </c>
      <c r="B11" s="50"/>
      <c r="C11" s="50"/>
      <c r="D11" s="50"/>
      <c r="E11" s="51"/>
      <c r="F11" s="13">
        <v>20963</v>
      </c>
      <c r="G11" s="14"/>
    </row>
    <row r="12" spans="1:7" ht="24" customHeight="1">
      <c r="A12" s="49" t="s">
        <v>92</v>
      </c>
      <c r="B12" s="50"/>
      <c r="C12" s="50"/>
      <c r="D12" s="50"/>
      <c r="E12" s="51"/>
      <c r="F12" s="13">
        <v>7000</v>
      </c>
      <c r="G12" s="14"/>
    </row>
    <row r="13" spans="1:7" ht="25.5" customHeight="1">
      <c r="A13" s="49" t="s">
        <v>93</v>
      </c>
      <c r="B13" s="50"/>
      <c r="C13" s="50"/>
      <c r="D13" s="50"/>
      <c r="E13" s="51"/>
      <c r="F13" s="13">
        <v>5000</v>
      </c>
      <c r="G13" s="14"/>
    </row>
    <row r="14" spans="1:7" ht="12.75">
      <c r="A14" s="18" t="s">
        <v>4</v>
      </c>
      <c r="B14" s="19"/>
      <c r="C14" s="19"/>
      <c r="D14" s="19"/>
      <c r="E14" s="20"/>
      <c r="F14" s="21">
        <f>F15+F16</f>
        <v>65882.94</v>
      </c>
      <c r="G14" s="21"/>
    </row>
    <row r="15" spans="1:7" ht="12.75">
      <c r="A15" s="26" t="s">
        <v>31</v>
      </c>
      <c r="B15" s="27"/>
      <c r="C15" s="27"/>
      <c r="D15" s="27"/>
      <c r="E15" s="28"/>
      <c r="F15" s="22">
        <v>56280</v>
      </c>
      <c r="G15" s="22"/>
    </row>
    <row r="16" spans="1:7" ht="11.25" customHeight="1">
      <c r="A16" s="26" t="s">
        <v>37</v>
      </c>
      <c r="B16" s="27"/>
      <c r="C16" s="27"/>
      <c r="D16" s="27"/>
      <c r="E16" s="28"/>
      <c r="F16" s="13">
        <v>9602.94</v>
      </c>
      <c r="G16" s="14"/>
    </row>
    <row r="17" spans="1:7" ht="12.75">
      <c r="A17" s="18" t="s">
        <v>5</v>
      </c>
      <c r="B17" s="19"/>
      <c r="C17" s="19"/>
      <c r="D17" s="19"/>
      <c r="E17" s="20"/>
      <c r="F17" s="21">
        <f>F18</f>
        <v>263000</v>
      </c>
      <c r="G17" s="21"/>
    </row>
    <row r="18" spans="1:7" ht="12.75">
      <c r="A18" s="26" t="s">
        <v>38</v>
      </c>
      <c r="B18" s="27"/>
      <c r="C18" s="27"/>
      <c r="D18" s="27"/>
      <c r="E18" s="28"/>
      <c r="F18" s="22">
        <v>263000</v>
      </c>
      <c r="G18" s="22"/>
    </row>
    <row r="19" spans="1:7" ht="12.75">
      <c r="A19" s="18" t="s">
        <v>7</v>
      </c>
      <c r="B19" s="19"/>
      <c r="C19" s="19"/>
      <c r="D19" s="19"/>
      <c r="E19" s="20"/>
      <c r="F19" s="21">
        <f>F20</f>
        <v>9870</v>
      </c>
      <c r="G19" s="21"/>
    </row>
    <row r="20" spans="1:7" ht="12.75">
      <c r="A20" s="7" t="s">
        <v>91</v>
      </c>
      <c r="B20" s="8"/>
      <c r="C20" s="8"/>
      <c r="D20" s="8"/>
      <c r="E20" s="9"/>
      <c r="F20" s="13">
        <v>9870</v>
      </c>
      <c r="G20" s="14"/>
    </row>
    <row r="21" spans="1:7" ht="12.75">
      <c r="A21" s="18" t="s">
        <v>8</v>
      </c>
      <c r="B21" s="19"/>
      <c r="C21" s="19"/>
      <c r="D21" s="19"/>
      <c r="E21" s="20"/>
      <c r="F21" s="21">
        <f>F22</f>
        <v>7000</v>
      </c>
      <c r="G21" s="21"/>
    </row>
    <row r="22" spans="1:7" ht="12.75">
      <c r="A22" s="10" t="s">
        <v>49</v>
      </c>
      <c r="B22" s="11"/>
      <c r="C22" s="11"/>
      <c r="D22" s="11"/>
      <c r="E22" s="12"/>
      <c r="F22" s="13">
        <v>7000</v>
      </c>
      <c r="G22" s="14"/>
    </row>
    <row r="23" spans="1:7" ht="12" customHeight="1">
      <c r="A23" s="18" t="s">
        <v>9</v>
      </c>
      <c r="B23" s="19"/>
      <c r="C23" s="19"/>
      <c r="D23" s="19"/>
      <c r="E23" s="20"/>
      <c r="F23" s="21">
        <f>F24</f>
        <v>73835.6</v>
      </c>
      <c r="G23" s="21"/>
    </row>
    <row r="24" spans="1:7" ht="26.25" customHeight="1">
      <c r="A24" s="23" t="s">
        <v>41</v>
      </c>
      <c r="B24" s="24"/>
      <c r="C24" s="24"/>
      <c r="D24" s="24"/>
      <c r="E24" s="25"/>
      <c r="F24" s="22">
        <f>13461.52+2450+57924.08</f>
        <v>73835.6</v>
      </c>
      <c r="G24" s="22"/>
    </row>
    <row r="25" spans="1:7" ht="12.75">
      <c r="A25" s="18" t="s">
        <v>10</v>
      </c>
      <c r="B25" s="19"/>
      <c r="C25" s="19"/>
      <c r="D25" s="19"/>
      <c r="E25" s="20"/>
      <c r="F25" s="21">
        <f>F26+F27+F28+F29+F30+F31+F32+F33+F34</f>
        <v>358805.95</v>
      </c>
      <c r="G25" s="21"/>
    </row>
    <row r="26" spans="1:7" ht="12.75">
      <c r="A26" s="26" t="s">
        <v>99</v>
      </c>
      <c r="B26" s="27"/>
      <c r="C26" s="27"/>
      <c r="D26" s="27"/>
      <c r="E26" s="28"/>
      <c r="F26" s="13">
        <v>64050</v>
      </c>
      <c r="G26" s="14"/>
    </row>
    <row r="27" spans="1:7" ht="12.75">
      <c r="A27" s="26" t="s">
        <v>100</v>
      </c>
      <c r="B27" s="27"/>
      <c r="C27" s="27"/>
      <c r="D27" s="27"/>
      <c r="E27" s="28"/>
      <c r="F27" s="13">
        <v>68480</v>
      </c>
      <c r="G27" s="14"/>
    </row>
    <row r="28" spans="1:7" ht="12.75">
      <c r="A28" s="26" t="s">
        <v>101</v>
      </c>
      <c r="B28" s="27"/>
      <c r="C28" s="27"/>
      <c r="D28" s="27"/>
      <c r="E28" s="28"/>
      <c r="F28" s="13">
        <v>17170</v>
      </c>
      <c r="G28" s="14"/>
    </row>
    <row r="29" spans="1:7" ht="12.75">
      <c r="A29" s="26" t="s">
        <v>102</v>
      </c>
      <c r="B29" s="27"/>
      <c r="C29" s="27"/>
      <c r="D29" s="27"/>
      <c r="E29" s="28"/>
      <c r="F29" s="13">
        <v>10830</v>
      </c>
      <c r="G29" s="14"/>
    </row>
    <row r="30" spans="1:7" ht="12.75">
      <c r="A30" s="26" t="s">
        <v>95</v>
      </c>
      <c r="B30" s="27"/>
      <c r="C30" s="27"/>
      <c r="D30" s="27"/>
      <c r="E30" s="28"/>
      <c r="F30" s="13">
        <v>19350</v>
      </c>
      <c r="G30" s="14"/>
    </row>
    <row r="31" spans="1:7" ht="12.75">
      <c r="A31" s="26" t="s">
        <v>103</v>
      </c>
      <c r="B31" s="27"/>
      <c r="C31" s="27"/>
      <c r="D31" s="27"/>
      <c r="E31" s="28"/>
      <c r="F31" s="13">
        <v>8999</v>
      </c>
      <c r="G31" s="14"/>
    </row>
    <row r="32" spans="1:7" ht="12.75">
      <c r="A32" s="26" t="s">
        <v>104</v>
      </c>
      <c r="B32" s="27"/>
      <c r="C32" s="27"/>
      <c r="D32" s="27"/>
      <c r="E32" s="28"/>
      <c r="F32" s="13">
        <f>53996+69995</f>
        <v>123991</v>
      </c>
      <c r="G32" s="14"/>
    </row>
    <row r="33" spans="1:7" ht="12.75">
      <c r="A33" s="10" t="s">
        <v>105</v>
      </c>
      <c r="B33" s="11"/>
      <c r="C33" s="11"/>
      <c r="D33" s="11"/>
      <c r="E33" s="12"/>
      <c r="F33" s="13">
        <v>45499</v>
      </c>
      <c r="G33" s="14"/>
    </row>
    <row r="34" spans="1:7" ht="12.75">
      <c r="A34" s="26" t="s">
        <v>36</v>
      </c>
      <c r="B34" s="27"/>
      <c r="C34" s="27"/>
      <c r="D34" s="27"/>
      <c r="E34" s="28"/>
      <c r="F34" s="13">
        <v>436.95</v>
      </c>
      <c r="G34" s="14"/>
    </row>
    <row r="35" spans="1:7" ht="12.75">
      <c r="A35" s="18" t="s">
        <v>11</v>
      </c>
      <c r="B35" s="19"/>
      <c r="C35" s="19"/>
      <c r="D35" s="19"/>
      <c r="E35" s="20"/>
      <c r="F35" s="21">
        <v>0</v>
      </c>
      <c r="G35" s="21"/>
    </row>
    <row r="36" spans="1:7" ht="12.75">
      <c r="A36" s="18" t="s">
        <v>12</v>
      </c>
      <c r="B36" s="19"/>
      <c r="C36" s="19"/>
      <c r="D36" s="19"/>
      <c r="E36" s="20"/>
      <c r="F36" s="21">
        <v>0</v>
      </c>
      <c r="G36" s="21"/>
    </row>
    <row r="37" spans="1:7" ht="12.75">
      <c r="A37" s="18" t="s">
        <v>13</v>
      </c>
      <c r="B37" s="19"/>
      <c r="C37" s="19"/>
      <c r="D37" s="19"/>
      <c r="E37" s="20"/>
      <c r="F37" s="15">
        <v>0</v>
      </c>
      <c r="G37" s="16"/>
    </row>
    <row r="38" spans="1:7" ht="12.75">
      <c r="A38" s="18" t="s">
        <v>14</v>
      </c>
      <c r="B38" s="19"/>
      <c r="C38" s="19"/>
      <c r="D38" s="19"/>
      <c r="E38" s="20"/>
      <c r="F38" s="21">
        <v>0</v>
      </c>
      <c r="G38" s="21"/>
    </row>
    <row r="39" spans="1:7" ht="12.75">
      <c r="A39" s="18" t="s">
        <v>15</v>
      </c>
      <c r="B39" s="19"/>
      <c r="C39" s="19"/>
      <c r="D39" s="19"/>
      <c r="E39" s="20"/>
      <c r="F39" s="21">
        <f>F40+F42+F41+F43</f>
        <v>119899.46</v>
      </c>
      <c r="G39" s="21"/>
    </row>
    <row r="40" spans="1:7" ht="12.75">
      <c r="A40" s="17" t="s">
        <v>16</v>
      </c>
      <c r="B40" s="17"/>
      <c r="C40" s="17"/>
      <c r="D40" s="17"/>
      <c r="E40" s="17"/>
      <c r="F40" s="22">
        <v>2522</v>
      </c>
      <c r="G40" s="22"/>
    </row>
    <row r="41" spans="1:7" ht="12.75">
      <c r="A41" s="17" t="s">
        <v>17</v>
      </c>
      <c r="B41" s="17"/>
      <c r="C41" s="17"/>
      <c r="D41" s="17"/>
      <c r="E41" s="17"/>
      <c r="F41" s="22">
        <v>25852.7</v>
      </c>
      <c r="G41" s="22"/>
    </row>
    <row r="42" spans="1:7" ht="12.75">
      <c r="A42" s="17" t="s">
        <v>18</v>
      </c>
      <c r="B42" s="17"/>
      <c r="C42" s="17"/>
      <c r="D42" s="17"/>
      <c r="E42" s="17"/>
      <c r="F42" s="22">
        <v>60612.76</v>
      </c>
      <c r="G42" s="22"/>
    </row>
    <row r="43" spans="1:7" ht="12.75">
      <c r="A43" s="17" t="s">
        <v>19</v>
      </c>
      <c r="B43" s="17"/>
      <c r="C43" s="17"/>
      <c r="D43" s="17"/>
      <c r="E43" s="17"/>
      <c r="F43" s="22">
        <v>30912</v>
      </c>
      <c r="G43" s="22"/>
    </row>
    <row r="44" spans="1:7" ht="12.75" customHeight="1">
      <c r="A44" s="18" t="s">
        <v>20</v>
      </c>
      <c r="B44" s="19"/>
      <c r="C44" s="19"/>
      <c r="D44" s="19"/>
      <c r="E44" s="20"/>
      <c r="F44" s="21">
        <f>F45+F46</f>
        <v>117060.87000000001</v>
      </c>
      <c r="G44" s="21"/>
    </row>
    <row r="45" spans="1:7" ht="12.75" customHeight="1">
      <c r="A45" s="23" t="s">
        <v>21</v>
      </c>
      <c r="B45" s="24"/>
      <c r="C45" s="24"/>
      <c r="D45" s="24"/>
      <c r="E45" s="25"/>
      <c r="F45" s="22">
        <f>55770+16842.54</f>
        <v>72612.54000000001</v>
      </c>
      <c r="G45" s="22"/>
    </row>
    <row r="46" spans="1:7" ht="12.75">
      <c r="A46" s="23" t="s">
        <v>30</v>
      </c>
      <c r="B46" s="24"/>
      <c r="C46" s="24"/>
      <c r="D46" s="24"/>
      <c r="E46" s="25"/>
      <c r="F46" s="13">
        <f>34138.5+10309.83</f>
        <v>44448.33</v>
      </c>
      <c r="G46" s="14"/>
    </row>
    <row r="47" spans="1:7" ht="12.75">
      <c r="A47" s="18" t="s">
        <v>22</v>
      </c>
      <c r="B47" s="32"/>
      <c r="C47" s="32"/>
      <c r="D47" s="32"/>
      <c r="E47" s="33"/>
      <c r="F47" s="21">
        <f>F48+F49+F50</f>
        <v>22124.58</v>
      </c>
      <c r="G47" s="21"/>
    </row>
    <row r="48" spans="1:7" ht="12.75">
      <c r="A48" s="17" t="s">
        <v>23</v>
      </c>
      <c r="B48" s="17"/>
      <c r="C48" s="17"/>
      <c r="D48" s="17"/>
      <c r="E48" s="17"/>
      <c r="F48" s="22">
        <v>20464.58</v>
      </c>
      <c r="G48" s="22"/>
    </row>
    <row r="49" spans="1:7" ht="12.75">
      <c r="A49" s="10" t="s">
        <v>51</v>
      </c>
      <c r="B49" s="34"/>
      <c r="C49" s="34"/>
      <c r="D49" s="34"/>
      <c r="E49" s="35"/>
      <c r="F49" s="13">
        <v>700</v>
      </c>
      <c r="G49" s="14"/>
    </row>
    <row r="50" spans="1:7" ht="12.75">
      <c r="A50" s="26" t="s">
        <v>90</v>
      </c>
      <c r="B50" s="44"/>
      <c r="C50" s="44"/>
      <c r="D50" s="44"/>
      <c r="E50" s="45"/>
      <c r="F50" s="13">
        <v>960</v>
      </c>
      <c r="G50" s="14"/>
    </row>
    <row r="51" spans="1:7" ht="12.75">
      <c r="A51" s="18" t="s">
        <v>34</v>
      </c>
      <c r="B51" s="19"/>
      <c r="C51" s="19"/>
      <c r="D51" s="19"/>
      <c r="E51" s="20"/>
      <c r="F51" s="21">
        <v>0</v>
      </c>
      <c r="G51" s="21"/>
    </row>
    <row r="52" spans="1:7" ht="12.75">
      <c r="A52" s="18" t="s">
        <v>24</v>
      </c>
      <c r="B52" s="19"/>
      <c r="C52" s="19"/>
      <c r="D52" s="19"/>
      <c r="E52" s="20"/>
      <c r="F52" s="21">
        <f>F10+F14+F17+F19+F21+F23+F25+F39+F44+F47</f>
        <v>1070442.4</v>
      </c>
      <c r="G52" s="21"/>
    </row>
    <row r="53" spans="1:7" ht="12.75">
      <c r="A53" s="18" t="s">
        <v>88</v>
      </c>
      <c r="B53" s="19"/>
      <c r="C53" s="19"/>
      <c r="D53" s="19"/>
      <c r="E53" s="20"/>
      <c r="F53" s="21">
        <f>F6+F8-F52</f>
        <v>594519.6000000001</v>
      </c>
      <c r="G53" s="21"/>
    </row>
  </sheetData>
  <sheetProtection/>
  <mergeCells count="96">
    <mergeCell ref="A49:E49"/>
    <mergeCell ref="F49:G49"/>
    <mergeCell ref="A50:E50"/>
    <mergeCell ref="F50:G50"/>
    <mergeCell ref="F20:G20"/>
    <mergeCell ref="A12:E12"/>
    <mergeCell ref="F12:G12"/>
    <mergeCell ref="A13:E13"/>
    <mergeCell ref="F13:G13"/>
    <mergeCell ref="A27:E27"/>
    <mergeCell ref="F39:G39"/>
    <mergeCell ref="F15:G15"/>
    <mergeCell ref="A33:E33"/>
    <mergeCell ref="F33:G33"/>
    <mergeCell ref="A35:E35"/>
    <mergeCell ref="F16:G16"/>
    <mergeCell ref="A21:E21"/>
    <mergeCell ref="F21:G21"/>
    <mergeCell ref="A16:E16"/>
    <mergeCell ref="A15:E15"/>
    <mergeCell ref="A1:G4"/>
    <mergeCell ref="A6:E6"/>
    <mergeCell ref="F6:G6"/>
    <mergeCell ref="A7:E7"/>
    <mergeCell ref="F7:G7"/>
    <mergeCell ref="A8:E8"/>
    <mergeCell ref="F8:G8"/>
    <mergeCell ref="A9:E9"/>
    <mergeCell ref="F9:G9"/>
    <mergeCell ref="A10:E10"/>
    <mergeCell ref="F10:G10"/>
    <mergeCell ref="A19:E19"/>
    <mergeCell ref="F19:G19"/>
    <mergeCell ref="F17:G17"/>
    <mergeCell ref="A18:E18"/>
    <mergeCell ref="A14:E14"/>
    <mergeCell ref="F14:G14"/>
    <mergeCell ref="F26:G26"/>
    <mergeCell ref="A28:E28"/>
    <mergeCell ref="A29:E29"/>
    <mergeCell ref="A30:E30"/>
    <mergeCell ref="A31:E31"/>
    <mergeCell ref="A39:E39"/>
    <mergeCell ref="F35:G35"/>
    <mergeCell ref="A34:E34"/>
    <mergeCell ref="F34:G34"/>
    <mergeCell ref="A26:E26"/>
    <mergeCell ref="A46:E46"/>
    <mergeCell ref="F46:G46"/>
    <mergeCell ref="A41:E41"/>
    <mergeCell ref="F41:G41"/>
    <mergeCell ref="A42:E42"/>
    <mergeCell ref="F42:G42"/>
    <mergeCell ref="A43:E43"/>
    <mergeCell ref="F43:G43"/>
    <mergeCell ref="A44:E44"/>
    <mergeCell ref="F44:G44"/>
    <mergeCell ref="A53:E53"/>
    <mergeCell ref="F53:G53"/>
    <mergeCell ref="A47:E47"/>
    <mergeCell ref="F47:G47"/>
    <mergeCell ref="A52:E52"/>
    <mergeCell ref="F52:G52"/>
    <mergeCell ref="A48:E48"/>
    <mergeCell ref="F48:G48"/>
    <mergeCell ref="A51:E51"/>
    <mergeCell ref="F51:G51"/>
    <mergeCell ref="A45:E45"/>
    <mergeCell ref="A36:E36"/>
    <mergeCell ref="F36:G36"/>
    <mergeCell ref="F45:G45"/>
    <mergeCell ref="A40:E40"/>
    <mergeCell ref="F40:G40"/>
    <mergeCell ref="A37:E37"/>
    <mergeCell ref="F37:G37"/>
    <mergeCell ref="A38:E38"/>
    <mergeCell ref="F38:G38"/>
    <mergeCell ref="A11:E11"/>
    <mergeCell ref="F11:G11"/>
    <mergeCell ref="A32:E32"/>
    <mergeCell ref="F28:G28"/>
    <mergeCell ref="F29:G29"/>
    <mergeCell ref="F30:G30"/>
    <mergeCell ref="F31:G31"/>
    <mergeCell ref="F32:G32"/>
    <mergeCell ref="F27:G27"/>
    <mergeCell ref="A22:E22"/>
    <mergeCell ref="F22:G22"/>
    <mergeCell ref="A25:E25"/>
    <mergeCell ref="F25:G25"/>
    <mergeCell ref="A17:E17"/>
    <mergeCell ref="A23:E23"/>
    <mergeCell ref="F23:G23"/>
    <mergeCell ref="F18:G18"/>
    <mergeCell ref="A24:E24"/>
    <mergeCell ref="F24:G24"/>
  </mergeCells>
  <printOptions/>
  <pageMargins left="0.7480314960629921" right="0.31496062992125984" top="0.3937007874015748" bottom="0.3937007874015748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M16" sqref="M16"/>
    </sheetView>
  </sheetViews>
  <sheetFormatPr defaultColWidth="9.140625" defaultRowHeight="12.75"/>
  <cols>
    <col min="5" max="5" width="27.7109375" style="0" customWidth="1"/>
    <col min="7" max="7" width="14.8515625" style="0" customWidth="1"/>
  </cols>
  <sheetData>
    <row r="1" spans="1:7" ht="15.75" customHeight="1">
      <c r="A1" s="29" t="s">
        <v>96</v>
      </c>
      <c r="B1" s="29"/>
      <c r="C1" s="29"/>
      <c r="D1" s="29"/>
      <c r="E1" s="29"/>
      <c r="F1" s="29"/>
      <c r="G1" s="29"/>
    </row>
    <row r="2" spans="1:7" ht="36" customHeight="1">
      <c r="A2" s="29"/>
      <c r="B2" s="29"/>
      <c r="C2" s="29"/>
      <c r="D2" s="29"/>
      <c r="E2" s="29"/>
      <c r="F2" s="29"/>
      <c r="G2" s="29"/>
    </row>
    <row r="3" spans="1:7" ht="2.25" customHeight="1" hidden="1">
      <c r="A3" s="29"/>
      <c r="B3" s="29"/>
      <c r="C3" s="29"/>
      <c r="D3" s="29"/>
      <c r="E3" s="29"/>
      <c r="F3" s="29"/>
      <c r="G3" s="29"/>
    </row>
    <row r="4" spans="1:7" ht="10.5" customHeight="1" hidden="1">
      <c r="A4" s="29"/>
      <c r="B4" s="29"/>
      <c r="C4" s="29"/>
      <c r="D4" s="29"/>
      <c r="E4" s="29"/>
      <c r="F4" s="29"/>
      <c r="G4" s="29"/>
    </row>
    <row r="5" ht="13.5" customHeight="1">
      <c r="A5" s="2" t="s">
        <v>25</v>
      </c>
    </row>
    <row r="6" spans="1:7" ht="12.75" customHeight="1">
      <c r="A6" s="30" t="s">
        <v>28</v>
      </c>
      <c r="B6" s="30"/>
      <c r="C6" s="30"/>
      <c r="D6" s="30"/>
      <c r="E6" s="30"/>
      <c r="F6" s="21">
        <v>256840</v>
      </c>
      <c r="G6" s="21"/>
    </row>
    <row r="7" spans="1:7" ht="14.25" customHeight="1">
      <c r="A7" s="31" t="s">
        <v>27</v>
      </c>
      <c r="B7" s="31"/>
      <c r="C7" s="31"/>
      <c r="D7" s="31"/>
      <c r="E7" s="31"/>
      <c r="F7" s="61"/>
      <c r="G7" s="61"/>
    </row>
    <row r="8" spans="1:7" ht="12" customHeight="1">
      <c r="A8" s="62" t="s">
        <v>1</v>
      </c>
      <c r="B8" s="62"/>
      <c r="C8" s="62"/>
      <c r="D8" s="62"/>
      <c r="E8" s="62"/>
      <c r="F8" s="21">
        <f>845700+520000+841456+1188765</f>
        <v>3395921</v>
      </c>
      <c r="G8" s="21"/>
    </row>
    <row r="9" spans="1:7" ht="15" customHeight="1">
      <c r="A9" s="31" t="s">
        <v>2</v>
      </c>
      <c r="B9" s="31"/>
      <c r="C9" s="31"/>
      <c r="D9" s="31"/>
      <c r="E9" s="31"/>
      <c r="F9" s="61"/>
      <c r="G9" s="61"/>
    </row>
    <row r="10" spans="1:7" ht="14.25" customHeight="1">
      <c r="A10" s="18" t="s">
        <v>3</v>
      </c>
      <c r="B10" s="19"/>
      <c r="C10" s="19"/>
      <c r="D10" s="19"/>
      <c r="E10" s="20"/>
      <c r="F10" s="21">
        <f>F11+F12+F13+F14+F15</f>
        <v>99011</v>
      </c>
      <c r="G10" s="21"/>
    </row>
    <row r="11" spans="1:7" ht="51.75" customHeight="1">
      <c r="A11" s="49" t="s">
        <v>58</v>
      </c>
      <c r="B11" s="50"/>
      <c r="C11" s="50"/>
      <c r="D11" s="50"/>
      <c r="E11" s="51"/>
      <c r="F11" s="13">
        <v>29298</v>
      </c>
      <c r="G11" s="14"/>
    </row>
    <row r="12" spans="1:7" ht="27.75" customHeight="1">
      <c r="A12" s="49" t="s">
        <v>75</v>
      </c>
      <c r="B12" s="50"/>
      <c r="C12" s="50"/>
      <c r="D12" s="50"/>
      <c r="E12" s="51"/>
      <c r="F12" s="13">
        <v>36750</v>
      </c>
      <c r="G12" s="14"/>
    </row>
    <row r="13" spans="1:7" s="5" customFormat="1" ht="26.25" customHeight="1">
      <c r="A13" s="49" t="s">
        <v>94</v>
      </c>
      <c r="B13" s="50"/>
      <c r="C13" s="50"/>
      <c r="D13" s="50"/>
      <c r="E13" s="51"/>
      <c r="F13" s="13">
        <v>20963</v>
      </c>
      <c r="G13" s="14"/>
    </row>
    <row r="14" spans="1:7" s="5" customFormat="1" ht="24" customHeight="1">
      <c r="A14" s="49" t="s">
        <v>92</v>
      </c>
      <c r="B14" s="50"/>
      <c r="C14" s="50"/>
      <c r="D14" s="50"/>
      <c r="E14" s="51"/>
      <c r="F14" s="13">
        <v>7000</v>
      </c>
      <c r="G14" s="14"/>
    </row>
    <row r="15" spans="1:7" s="5" customFormat="1" ht="25.5" customHeight="1">
      <c r="A15" s="49" t="s">
        <v>93</v>
      </c>
      <c r="B15" s="50"/>
      <c r="C15" s="50"/>
      <c r="D15" s="50"/>
      <c r="E15" s="51"/>
      <c r="F15" s="13">
        <v>5000</v>
      </c>
      <c r="G15" s="14"/>
    </row>
    <row r="16" spans="1:7" ht="13.5" customHeight="1">
      <c r="A16" s="18" t="s">
        <v>4</v>
      </c>
      <c r="B16" s="19"/>
      <c r="C16" s="19"/>
      <c r="D16" s="19"/>
      <c r="E16" s="20"/>
      <c r="F16" s="21">
        <f>F17+F18+F19</f>
        <v>184443</v>
      </c>
      <c r="G16" s="21"/>
    </row>
    <row r="17" spans="1:7" ht="12.75" customHeight="1">
      <c r="A17" s="26" t="s">
        <v>31</v>
      </c>
      <c r="B17" s="27"/>
      <c r="C17" s="27"/>
      <c r="D17" s="27"/>
      <c r="E17" s="28"/>
      <c r="F17" s="22">
        <f>49620+40260+25080+56280</f>
        <v>171240</v>
      </c>
      <c r="G17" s="22"/>
    </row>
    <row r="18" spans="1:7" ht="14.25" customHeight="1">
      <c r="A18" s="26" t="s">
        <v>39</v>
      </c>
      <c r="B18" s="27"/>
      <c r="C18" s="27"/>
      <c r="D18" s="27"/>
      <c r="E18" s="28"/>
      <c r="F18" s="13">
        <f>9603</f>
        <v>9603</v>
      </c>
      <c r="G18" s="14"/>
    </row>
    <row r="19" spans="1:7" ht="14.25" customHeight="1">
      <c r="A19" s="26" t="s">
        <v>40</v>
      </c>
      <c r="B19" s="27"/>
      <c r="C19" s="27"/>
      <c r="D19" s="27"/>
      <c r="E19" s="28"/>
      <c r="F19" s="37">
        <v>3600</v>
      </c>
      <c r="G19" s="38"/>
    </row>
    <row r="20" spans="1:7" ht="13.5" customHeight="1">
      <c r="A20" s="18" t="s">
        <v>5</v>
      </c>
      <c r="B20" s="19"/>
      <c r="C20" s="19"/>
      <c r="D20" s="19"/>
      <c r="E20" s="20"/>
      <c r="F20" s="21">
        <f>F21</f>
        <v>876460</v>
      </c>
      <c r="G20" s="21"/>
    </row>
    <row r="21" spans="1:7" ht="12.75">
      <c r="A21" s="26" t="s">
        <v>6</v>
      </c>
      <c r="B21" s="27"/>
      <c r="C21" s="27"/>
      <c r="D21" s="27"/>
      <c r="E21" s="28"/>
      <c r="F21" s="22">
        <f>232450+190450+190560+263000</f>
        <v>876460</v>
      </c>
      <c r="G21" s="22"/>
    </row>
    <row r="22" spans="1:7" ht="12" customHeight="1">
      <c r="A22" s="18" t="s">
        <v>7</v>
      </c>
      <c r="B22" s="19"/>
      <c r="C22" s="19"/>
      <c r="D22" s="19"/>
      <c r="E22" s="20"/>
      <c r="F22" s="21">
        <f>F23</f>
        <v>9870</v>
      </c>
      <c r="G22" s="21"/>
    </row>
    <row r="23" spans="1:7" s="5" customFormat="1" ht="12.75">
      <c r="A23" s="7" t="s">
        <v>91</v>
      </c>
      <c r="B23" s="8"/>
      <c r="C23" s="8"/>
      <c r="D23" s="8"/>
      <c r="E23" s="9"/>
      <c r="F23" s="13">
        <v>9870</v>
      </c>
      <c r="G23" s="14"/>
    </row>
    <row r="24" spans="1:7" ht="12.75" customHeight="1">
      <c r="A24" s="18" t="s">
        <v>8</v>
      </c>
      <c r="B24" s="19"/>
      <c r="C24" s="19"/>
      <c r="D24" s="19"/>
      <c r="E24" s="20"/>
      <c r="F24" s="21">
        <f>F25+F26</f>
        <v>9000</v>
      </c>
      <c r="G24" s="21"/>
    </row>
    <row r="25" spans="1:7" ht="15" customHeight="1">
      <c r="A25" s="10" t="s">
        <v>59</v>
      </c>
      <c r="B25" s="11"/>
      <c r="C25" s="11"/>
      <c r="D25" s="11"/>
      <c r="E25" s="12"/>
      <c r="F25" s="13">
        <v>2000</v>
      </c>
      <c r="G25" s="14"/>
    </row>
    <row r="26" spans="1:7" ht="12" customHeight="1">
      <c r="A26" s="10" t="s">
        <v>49</v>
      </c>
      <c r="B26" s="11"/>
      <c r="C26" s="11"/>
      <c r="D26" s="11"/>
      <c r="E26" s="12"/>
      <c r="F26" s="13">
        <v>7000</v>
      </c>
      <c r="G26" s="14"/>
    </row>
    <row r="27" spans="1:7" ht="12" customHeight="1">
      <c r="A27" s="18" t="s">
        <v>9</v>
      </c>
      <c r="B27" s="19"/>
      <c r="C27" s="19"/>
      <c r="D27" s="19"/>
      <c r="E27" s="20"/>
      <c r="F27" s="21">
        <f>F28</f>
        <v>103448</v>
      </c>
      <c r="G27" s="21"/>
    </row>
    <row r="28" spans="1:7" ht="24.75" customHeight="1">
      <c r="A28" s="23" t="s">
        <v>32</v>
      </c>
      <c r="B28" s="24"/>
      <c r="C28" s="24"/>
      <c r="D28" s="24"/>
      <c r="E28" s="25"/>
      <c r="F28" s="22">
        <f>11534+18078+73836</f>
        <v>103448</v>
      </c>
      <c r="G28" s="22"/>
    </row>
    <row r="29" spans="1:7" ht="12.75" customHeight="1">
      <c r="A29" s="18" t="s">
        <v>10</v>
      </c>
      <c r="B29" s="19"/>
      <c r="C29" s="19"/>
      <c r="D29" s="19"/>
      <c r="E29" s="20"/>
      <c r="F29" s="21">
        <f>F30+F31+F32+F33+F34+F35+F36+F37+F38+F39+F40+F41</f>
        <v>671900</v>
      </c>
      <c r="G29" s="21"/>
    </row>
    <row r="30" spans="1:7" ht="12.75" customHeight="1">
      <c r="A30" s="10" t="s">
        <v>110</v>
      </c>
      <c r="B30" s="11"/>
      <c r="C30" s="11"/>
      <c r="D30" s="11"/>
      <c r="E30" s="12"/>
      <c r="F30" s="13">
        <f>64000+53250+68480</f>
        <v>185730</v>
      </c>
      <c r="G30" s="14"/>
    </row>
    <row r="31" spans="1:7" s="5" customFormat="1" ht="12.75">
      <c r="A31" s="26" t="s">
        <v>111</v>
      </c>
      <c r="B31" s="27"/>
      <c r="C31" s="27"/>
      <c r="D31" s="27"/>
      <c r="E31" s="28"/>
      <c r="F31" s="13">
        <v>64050</v>
      </c>
      <c r="G31" s="14"/>
    </row>
    <row r="32" spans="1:7" ht="12.75">
      <c r="A32" s="10" t="s">
        <v>113</v>
      </c>
      <c r="B32" s="11"/>
      <c r="C32" s="11"/>
      <c r="D32" s="11"/>
      <c r="E32" s="12"/>
      <c r="F32" s="13">
        <f>5950+10830</f>
        <v>16780</v>
      </c>
      <c r="G32" s="14"/>
    </row>
    <row r="33" spans="1:7" ht="12.75" customHeight="1">
      <c r="A33" s="10" t="s">
        <v>112</v>
      </c>
      <c r="B33" s="11"/>
      <c r="C33" s="11"/>
      <c r="D33" s="11"/>
      <c r="E33" s="12"/>
      <c r="F33" s="13">
        <f>89400+45499</f>
        <v>134899</v>
      </c>
      <c r="G33" s="14"/>
    </row>
    <row r="34" spans="1:7" ht="12.75">
      <c r="A34" s="10" t="s">
        <v>64</v>
      </c>
      <c r="B34" s="11"/>
      <c r="C34" s="11"/>
      <c r="D34" s="11"/>
      <c r="E34" s="12"/>
      <c r="F34" s="13">
        <f>13500+41355</f>
        <v>54855</v>
      </c>
      <c r="G34" s="14"/>
    </row>
    <row r="35" spans="1:7" ht="12.75">
      <c r="A35" s="10" t="s">
        <v>65</v>
      </c>
      <c r="B35" s="11"/>
      <c r="C35" s="11"/>
      <c r="D35" s="11"/>
      <c r="E35" s="12"/>
      <c r="F35" s="13">
        <v>34110</v>
      </c>
      <c r="G35" s="14"/>
    </row>
    <row r="36" spans="1:7" s="5" customFormat="1" ht="12.75">
      <c r="A36" s="26" t="s">
        <v>103</v>
      </c>
      <c r="B36" s="27"/>
      <c r="C36" s="27"/>
      <c r="D36" s="27"/>
      <c r="E36" s="28"/>
      <c r="F36" s="13">
        <v>8999</v>
      </c>
      <c r="G36" s="14"/>
    </row>
    <row r="37" spans="1:7" s="5" customFormat="1" ht="12.75">
      <c r="A37" s="26" t="s">
        <v>101</v>
      </c>
      <c r="B37" s="27"/>
      <c r="C37" s="27"/>
      <c r="D37" s="27"/>
      <c r="E37" s="28"/>
      <c r="F37" s="13">
        <v>17170</v>
      </c>
      <c r="G37" s="14"/>
    </row>
    <row r="38" spans="1:7" s="5" customFormat="1" ht="12.75">
      <c r="A38" s="26" t="s">
        <v>104</v>
      </c>
      <c r="B38" s="27"/>
      <c r="C38" s="27"/>
      <c r="D38" s="27"/>
      <c r="E38" s="28"/>
      <c r="F38" s="13">
        <f>53996+69995</f>
        <v>123991</v>
      </c>
      <c r="G38" s="14"/>
    </row>
    <row r="39" spans="1:7" s="5" customFormat="1" ht="12.75">
      <c r="A39" s="26" t="s">
        <v>95</v>
      </c>
      <c r="B39" s="27"/>
      <c r="C39" s="27"/>
      <c r="D39" s="27"/>
      <c r="E39" s="28"/>
      <c r="F39" s="13">
        <v>19350</v>
      </c>
      <c r="G39" s="14"/>
    </row>
    <row r="40" spans="1:7" ht="12" customHeight="1">
      <c r="A40" s="26" t="s">
        <v>45</v>
      </c>
      <c r="B40" s="27"/>
      <c r="C40" s="27"/>
      <c r="D40" s="27"/>
      <c r="E40" s="28"/>
      <c r="F40" s="37">
        <f>6180+5349</f>
        <v>11529</v>
      </c>
      <c r="G40" s="38"/>
    </row>
    <row r="41" spans="1:7" ht="12" customHeight="1">
      <c r="A41" s="26" t="s">
        <v>36</v>
      </c>
      <c r="B41" s="27"/>
      <c r="C41" s="27"/>
      <c r="D41" s="27"/>
      <c r="E41" s="28"/>
      <c r="F41" s="13">
        <v>437</v>
      </c>
      <c r="G41" s="14"/>
    </row>
    <row r="42" spans="1:7" ht="11.25" customHeight="1">
      <c r="A42" s="18" t="s">
        <v>11</v>
      </c>
      <c r="B42" s="19"/>
      <c r="C42" s="19"/>
      <c r="D42" s="19"/>
      <c r="E42" s="20"/>
      <c r="F42" s="21">
        <f>F43</f>
        <v>12000</v>
      </c>
      <c r="G42" s="21"/>
    </row>
    <row r="43" spans="1:7" ht="13.5" customHeight="1">
      <c r="A43" s="10" t="s">
        <v>43</v>
      </c>
      <c r="B43" s="11"/>
      <c r="C43" s="11"/>
      <c r="D43" s="11"/>
      <c r="E43" s="12"/>
      <c r="F43" s="13">
        <v>12000</v>
      </c>
      <c r="G43" s="14"/>
    </row>
    <row r="44" spans="1:7" ht="12.75" customHeight="1">
      <c r="A44" s="18" t="s">
        <v>12</v>
      </c>
      <c r="B44" s="19"/>
      <c r="C44" s="19"/>
      <c r="D44" s="19"/>
      <c r="E44" s="20"/>
      <c r="F44" s="21">
        <f>F45</f>
        <v>14870</v>
      </c>
      <c r="G44" s="21"/>
    </row>
    <row r="45" spans="1:7" ht="12.75">
      <c r="A45" s="10" t="s">
        <v>52</v>
      </c>
      <c r="B45" s="11"/>
      <c r="C45" s="11"/>
      <c r="D45" s="11"/>
      <c r="E45" s="12"/>
      <c r="F45" s="13">
        <v>14870</v>
      </c>
      <c r="G45" s="14"/>
    </row>
    <row r="46" spans="1:7" ht="12.75">
      <c r="A46" s="18" t="s">
        <v>13</v>
      </c>
      <c r="B46" s="19"/>
      <c r="C46" s="19"/>
      <c r="D46" s="19"/>
      <c r="E46" s="20"/>
      <c r="F46" s="15">
        <f>F47</f>
        <v>31306</v>
      </c>
      <c r="G46" s="16"/>
    </row>
    <row r="47" spans="1:7" ht="12.75">
      <c r="A47" s="10" t="s">
        <v>57</v>
      </c>
      <c r="B47" s="11"/>
      <c r="C47" s="11"/>
      <c r="D47" s="11"/>
      <c r="E47" s="12"/>
      <c r="F47" s="13">
        <f>30387+919</f>
        <v>31306</v>
      </c>
      <c r="G47" s="14"/>
    </row>
    <row r="48" spans="1:7" ht="12.75" customHeight="1">
      <c r="A48" s="18" t="s">
        <v>14</v>
      </c>
      <c r="B48" s="19"/>
      <c r="C48" s="19"/>
      <c r="D48" s="19"/>
      <c r="E48" s="20"/>
      <c r="F48" s="21">
        <v>0</v>
      </c>
      <c r="G48" s="21"/>
    </row>
    <row r="49" spans="1:7" ht="11.25" customHeight="1">
      <c r="A49" s="18" t="s">
        <v>15</v>
      </c>
      <c r="B49" s="19"/>
      <c r="C49" s="19"/>
      <c r="D49" s="19"/>
      <c r="E49" s="20"/>
      <c r="F49" s="21">
        <f>F50+F51+F52+F53+F54</f>
        <v>474890</v>
      </c>
      <c r="G49" s="21"/>
    </row>
    <row r="50" spans="1:7" ht="12.75">
      <c r="A50" s="17" t="s">
        <v>16</v>
      </c>
      <c r="B50" s="17"/>
      <c r="C50" s="17"/>
      <c r="D50" s="17"/>
      <c r="E50" s="17"/>
      <c r="F50" s="22">
        <f>5417+2522</f>
        <v>7939</v>
      </c>
      <c r="G50" s="22"/>
    </row>
    <row r="51" spans="1:7" ht="12.75">
      <c r="A51" s="17" t="s">
        <v>17</v>
      </c>
      <c r="B51" s="17"/>
      <c r="C51" s="17"/>
      <c r="D51" s="17"/>
      <c r="E51" s="17"/>
      <c r="F51" s="22">
        <f>26747+18235+31585+25853</f>
        <v>102420</v>
      </c>
      <c r="G51" s="22"/>
    </row>
    <row r="52" spans="1:7" ht="12.75">
      <c r="A52" s="17" t="s">
        <v>18</v>
      </c>
      <c r="B52" s="17"/>
      <c r="C52" s="17"/>
      <c r="D52" s="17"/>
      <c r="E52" s="17"/>
      <c r="F52" s="22">
        <f>27565+19632+30129+60613</f>
        <v>137939</v>
      </c>
      <c r="G52" s="22"/>
    </row>
    <row r="53" spans="1:7" ht="12.75">
      <c r="A53" s="17" t="s">
        <v>19</v>
      </c>
      <c r="B53" s="17"/>
      <c r="C53" s="17"/>
      <c r="D53" s="17"/>
      <c r="E53" s="17"/>
      <c r="F53" s="22">
        <f>64756+38291+27239+30912</f>
        <v>161198</v>
      </c>
      <c r="G53" s="22"/>
    </row>
    <row r="54" spans="1:7" ht="12.75">
      <c r="A54" s="26" t="s">
        <v>29</v>
      </c>
      <c r="B54" s="27"/>
      <c r="C54" s="27"/>
      <c r="D54" s="27"/>
      <c r="E54" s="28"/>
      <c r="F54" s="13">
        <f>22000+43394</f>
        <v>65394</v>
      </c>
      <c r="G54" s="14"/>
    </row>
    <row r="55" spans="1:7" ht="15" customHeight="1">
      <c r="A55" s="18" t="s">
        <v>20</v>
      </c>
      <c r="B55" s="19"/>
      <c r="C55" s="19"/>
      <c r="D55" s="19"/>
      <c r="E55" s="20"/>
      <c r="F55" s="21">
        <f>F56+F57</f>
        <v>469612</v>
      </c>
      <c r="G55" s="21"/>
    </row>
    <row r="56" spans="1:7" ht="12.75" customHeight="1">
      <c r="A56" s="23" t="s">
        <v>21</v>
      </c>
      <c r="B56" s="24"/>
      <c r="C56" s="24"/>
      <c r="D56" s="24"/>
      <c r="E56" s="25"/>
      <c r="F56" s="22">
        <f>72613+72613+73981+72613</f>
        <v>291820</v>
      </c>
      <c r="G56" s="22"/>
    </row>
    <row r="57" spans="1:7" ht="12.75" customHeight="1">
      <c r="A57" s="23" t="s">
        <v>30</v>
      </c>
      <c r="B57" s="24"/>
      <c r="C57" s="24"/>
      <c r="D57" s="24"/>
      <c r="E57" s="25"/>
      <c r="F57" s="13">
        <f>44448*4</f>
        <v>177792</v>
      </c>
      <c r="G57" s="14"/>
    </row>
    <row r="58" spans="1:7" ht="12.75" customHeight="1">
      <c r="A58" s="18" t="s">
        <v>22</v>
      </c>
      <c r="B58" s="32"/>
      <c r="C58" s="32"/>
      <c r="D58" s="32"/>
      <c r="E58" s="33"/>
      <c r="F58" s="21">
        <f>F59+F60+F61+F62</f>
        <v>101433</v>
      </c>
      <c r="G58" s="21"/>
    </row>
    <row r="59" spans="1:7" ht="12.75">
      <c r="A59" s="10" t="s">
        <v>23</v>
      </c>
      <c r="B59" s="34"/>
      <c r="C59" s="34"/>
      <c r="D59" s="34"/>
      <c r="E59" s="35"/>
      <c r="F59" s="37">
        <f>16514+18523+17833+20465</f>
        <v>73335</v>
      </c>
      <c r="G59" s="38"/>
    </row>
    <row r="60" spans="1:7" ht="12.75">
      <c r="A60" s="10" t="s">
        <v>74</v>
      </c>
      <c r="B60" s="34"/>
      <c r="C60" s="34"/>
      <c r="D60" s="34"/>
      <c r="E60" s="35"/>
      <c r="F60" s="37">
        <v>26438</v>
      </c>
      <c r="G60" s="38"/>
    </row>
    <row r="61" spans="1:7" s="5" customFormat="1" ht="12.75">
      <c r="A61" s="26" t="s">
        <v>90</v>
      </c>
      <c r="B61" s="44"/>
      <c r="C61" s="44"/>
      <c r="D61" s="44"/>
      <c r="E61" s="45"/>
      <c r="F61" s="13">
        <v>960</v>
      </c>
      <c r="G61" s="14"/>
    </row>
    <row r="62" spans="1:7" s="5" customFormat="1" ht="12.75">
      <c r="A62" s="10" t="s">
        <v>51</v>
      </c>
      <c r="B62" s="34"/>
      <c r="C62" s="34"/>
      <c r="D62" s="34"/>
      <c r="E62" s="35"/>
      <c r="F62" s="13">
        <v>700</v>
      </c>
      <c r="G62" s="14"/>
    </row>
    <row r="63" spans="1:7" ht="12.75" customHeight="1">
      <c r="A63" s="18" t="s">
        <v>24</v>
      </c>
      <c r="B63" s="19"/>
      <c r="C63" s="19"/>
      <c r="D63" s="19"/>
      <c r="E63" s="20"/>
      <c r="F63" s="21">
        <f>F10+F16+F20+F22+F24+F27+F29+F42+F44+F46+F49+F55+F58</f>
        <v>3058243</v>
      </c>
      <c r="G63" s="21"/>
    </row>
    <row r="64" spans="1:7" ht="12" customHeight="1">
      <c r="A64" s="18" t="s">
        <v>109</v>
      </c>
      <c r="B64" s="19"/>
      <c r="C64" s="19"/>
      <c r="D64" s="19"/>
      <c r="E64" s="20"/>
      <c r="F64" s="21">
        <f>F6+F8-F63+2</f>
        <v>594520</v>
      </c>
      <c r="G64" s="21"/>
    </row>
  </sheetData>
  <sheetProtection/>
  <mergeCells count="118">
    <mergeCell ref="A48:E48"/>
    <mergeCell ref="F29:G29"/>
    <mergeCell ref="A38:E38"/>
    <mergeCell ref="A44:E44"/>
    <mergeCell ref="F50:G50"/>
    <mergeCell ref="F44:G44"/>
    <mergeCell ref="A45:E45"/>
    <mergeCell ref="F45:G45"/>
    <mergeCell ref="F62:G62"/>
    <mergeCell ref="A59:E59"/>
    <mergeCell ref="F59:G59"/>
    <mergeCell ref="F54:G54"/>
    <mergeCell ref="A51:E51"/>
    <mergeCell ref="A50:E50"/>
    <mergeCell ref="F53:G53"/>
    <mergeCell ref="A55:E55"/>
    <mergeCell ref="F55:G55"/>
    <mergeCell ref="F61:G61"/>
    <mergeCell ref="A61:E61"/>
    <mergeCell ref="F43:G43"/>
    <mergeCell ref="F41:G41"/>
    <mergeCell ref="F38:G38"/>
    <mergeCell ref="A43:E43"/>
    <mergeCell ref="A42:E42"/>
    <mergeCell ref="F42:G42"/>
    <mergeCell ref="A49:E49"/>
    <mergeCell ref="F49:G49"/>
    <mergeCell ref="F46:G46"/>
    <mergeCell ref="F40:G40"/>
    <mergeCell ref="A64:E64"/>
    <mergeCell ref="F64:G64"/>
    <mergeCell ref="A57:E57"/>
    <mergeCell ref="F57:G57"/>
    <mergeCell ref="A63:E63"/>
    <mergeCell ref="A62:E62"/>
    <mergeCell ref="F63:G63"/>
    <mergeCell ref="A53:E53"/>
    <mergeCell ref="A46:E46"/>
    <mergeCell ref="A22:E22"/>
    <mergeCell ref="A28:E28"/>
    <mergeCell ref="A58:E58"/>
    <mergeCell ref="F58:G58"/>
    <mergeCell ref="A54:E54"/>
    <mergeCell ref="A56:E56"/>
    <mergeCell ref="F56:G56"/>
    <mergeCell ref="F51:G51"/>
    <mergeCell ref="A52:E52"/>
    <mergeCell ref="F52:G52"/>
    <mergeCell ref="A14:E14"/>
    <mergeCell ref="F24:G24"/>
    <mergeCell ref="F17:G17"/>
    <mergeCell ref="A21:E21"/>
    <mergeCell ref="F27:G27"/>
    <mergeCell ref="F20:G20"/>
    <mergeCell ref="A27:E27"/>
    <mergeCell ref="F23:G23"/>
    <mergeCell ref="F18:G18"/>
    <mergeCell ref="A20:E20"/>
    <mergeCell ref="A1:G4"/>
    <mergeCell ref="A6:E6"/>
    <mergeCell ref="F6:G6"/>
    <mergeCell ref="A7:E7"/>
    <mergeCell ref="F7:G7"/>
    <mergeCell ref="A19:E19"/>
    <mergeCell ref="F19:G19"/>
    <mergeCell ref="A16:E16"/>
    <mergeCell ref="F9:G9"/>
    <mergeCell ref="A10:E10"/>
    <mergeCell ref="A37:E37"/>
    <mergeCell ref="F37:G37"/>
    <mergeCell ref="A9:E9"/>
    <mergeCell ref="F14:G14"/>
    <mergeCell ref="F28:G28"/>
    <mergeCell ref="A29:E29"/>
    <mergeCell ref="F22:G22"/>
    <mergeCell ref="F10:G10"/>
    <mergeCell ref="A11:E11"/>
    <mergeCell ref="F11:G11"/>
    <mergeCell ref="A24:E24"/>
    <mergeCell ref="A18:E18"/>
    <mergeCell ref="A8:E8"/>
    <mergeCell ref="F8:G8"/>
    <mergeCell ref="F36:G36"/>
    <mergeCell ref="F48:G48"/>
    <mergeCell ref="A40:E40"/>
    <mergeCell ref="A41:E41"/>
    <mergeCell ref="F16:G16"/>
    <mergeCell ref="A17:E17"/>
    <mergeCell ref="A47:E47"/>
    <mergeCell ref="F47:G47"/>
    <mergeCell ref="A39:E39"/>
    <mergeCell ref="F39:G39"/>
    <mergeCell ref="A36:E36"/>
    <mergeCell ref="A15:E15"/>
    <mergeCell ref="F15:G15"/>
    <mergeCell ref="A25:E25"/>
    <mergeCell ref="F25:G25"/>
    <mergeCell ref="A26:E26"/>
    <mergeCell ref="A35:E35"/>
    <mergeCell ref="F35:G35"/>
    <mergeCell ref="A12:E12"/>
    <mergeCell ref="F12:G12"/>
    <mergeCell ref="A13:E13"/>
    <mergeCell ref="F13:G13"/>
    <mergeCell ref="A30:E30"/>
    <mergeCell ref="F30:G30"/>
    <mergeCell ref="F26:G26"/>
    <mergeCell ref="F21:G21"/>
    <mergeCell ref="A32:E32"/>
    <mergeCell ref="F32:G32"/>
    <mergeCell ref="A31:E31"/>
    <mergeCell ref="F31:G31"/>
    <mergeCell ref="A60:E60"/>
    <mergeCell ref="F60:G60"/>
    <mergeCell ref="A33:E33"/>
    <mergeCell ref="F33:G33"/>
    <mergeCell ref="A34:E34"/>
    <mergeCell ref="F34:G34"/>
  </mergeCells>
  <printOptions/>
  <pageMargins left="0.7480314960629921" right="0.31496062992125984" top="0" bottom="0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5" max="5" width="24.7109375" style="0" customWidth="1"/>
    <col min="7" max="7" width="10.8515625" style="0" customWidth="1"/>
  </cols>
  <sheetData>
    <row r="1" spans="1:7" ht="30" customHeight="1">
      <c r="A1" s="29" t="s">
        <v>97</v>
      </c>
      <c r="B1" s="29"/>
      <c r="C1" s="29"/>
      <c r="D1" s="29"/>
      <c r="E1" s="29"/>
      <c r="F1" s="29"/>
      <c r="G1" s="29"/>
    </row>
    <row r="2" spans="1:7" ht="21" customHeight="1">
      <c r="A2" s="29"/>
      <c r="B2" s="29"/>
      <c r="C2" s="29"/>
      <c r="D2" s="29"/>
      <c r="E2" s="29"/>
      <c r="F2" s="29"/>
      <c r="G2" s="29"/>
    </row>
    <row r="3" spans="1:7" ht="6.75" customHeight="1">
      <c r="A3" s="29"/>
      <c r="B3" s="29"/>
      <c r="C3" s="29"/>
      <c r="D3" s="29"/>
      <c r="E3" s="29"/>
      <c r="F3" s="29"/>
      <c r="G3" s="29"/>
    </row>
    <row r="4" spans="1:2" ht="13.5" customHeight="1">
      <c r="A4" s="2" t="s">
        <v>26</v>
      </c>
      <c r="B4" s="1"/>
    </row>
    <row r="5" spans="1:7" ht="12.75">
      <c r="A5" s="30" t="s">
        <v>0</v>
      </c>
      <c r="B5" s="30"/>
      <c r="C5" s="30"/>
      <c r="D5" s="30"/>
      <c r="E5" s="30"/>
      <c r="F5" s="21">
        <v>652116</v>
      </c>
      <c r="G5" s="21"/>
    </row>
    <row r="6" spans="1:7" ht="12.75">
      <c r="A6" s="31" t="s">
        <v>27</v>
      </c>
      <c r="B6" s="31"/>
      <c r="C6" s="31"/>
      <c r="D6" s="31"/>
      <c r="E6" s="31"/>
      <c r="F6" s="22"/>
      <c r="G6" s="22"/>
    </row>
    <row r="7" spans="1:7" ht="12.75">
      <c r="A7" s="30" t="s">
        <v>1</v>
      </c>
      <c r="B7" s="30"/>
      <c r="C7" s="30"/>
      <c r="D7" s="30"/>
      <c r="E7" s="30"/>
      <c r="F7" s="21">
        <f>1177605+645700+1664520+1269914</f>
        <v>4757739</v>
      </c>
      <c r="G7" s="21"/>
    </row>
    <row r="8" spans="1:7" ht="12.75">
      <c r="A8" s="31" t="s">
        <v>2</v>
      </c>
      <c r="B8" s="31"/>
      <c r="C8" s="31"/>
      <c r="D8" s="31"/>
      <c r="E8" s="31"/>
      <c r="F8" s="22"/>
      <c r="G8" s="22"/>
    </row>
    <row r="9" spans="1:7" ht="12.75">
      <c r="A9" s="18" t="s">
        <v>3</v>
      </c>
      <c r="B9" s="19"/>
      <c r="C9" s="19"/>
      <c r="D9" s="19"/>
      <c r="E9" s="20"/>
      <c r="F9" s="21">
        <v>0</v>
      </c>
      <c r="G9" s="21"/>
    </row>
    <row r="10" spans="1:7" ht="12.75" customHeight="1">
      <c r="A10" s="18" t="s">
        <v>4</v>
      </c>
      <c r="B10" s="19"/>
      <c r="C10" s="19"/>
      <c r="D10" s="19"/>
      <c r="E10" s="20"/>
      <c r="F10" s="15">
        <f>F11+F12+F13+F14</f>
        <v>113857</v>
      </c>
      <c r="G10" s="16"/>
    </row>
    <row r="11" spans="1:7" ht="12.75">
      <c r="A11" s="26" t="s">
        <v>31</v>
      </c>
      <c r="B11" s="27"/>
      <c r="C11" s="27"/>
      <c r="D11" s="27"/>
      <c r="E11" s="28"/>
      <c r="F11" s="22">
        <f>24280+23980+14660+31000</f>
        <v>93920</v>
      </c>
      <c r="G11" s="22"/>
    </row>
    <row r="12" spans="1:7" ht="12.75">
      <c r="A12" s="26" t="s">
        <v>98</v>
      </c>
      <c r="B12" s="27"/>
      <c r="C12" s="27"/>
      <c r="D12" s="27"/>
      <c r="E12" s="28"/>
      <c r="F12" s="13">
        <v>8540</v>
      </c>
      <c r="G12" s="14"/>
    </row>
    <row r="13" spans="1:7" ht="11.25" customHeight="1">
      <c r="A13" s="26" t="s">
        <v>37</v>
      </c>
      <c r="B13" s="27"/>
      <c r="C13" s="27"/>
      <c r="D13" s="27"/>
      <c r="E13" s="28"/>
      <c r="F13" s="13">
        <f>830+8167</f>
        <v>8997</v>
      </c>
      <c r="G13" s="14"/>
    </row>
    <row r="14" spans="1:7" ht="13.5" customHeight="1">
      <c r="A14" s="26" t="s">
        <v>40</v>
      </c>
      <c r="B14" s="27"/>
      <c r="C14" s="27"/>
      <c r="D14" s="27"/>
      <c r="E14" s="28"/>
      <c r="F14" s="37">
        <v>2400</v>
      </c>
      <c r="G14" s="38"/>
    </row>
    <row r="15" spans="1:7" ht="12.75">
      <c r="A15" s="18" t="s">
        <v>5</v>
      </c>
      <c r="B15" s="19"/>
      <c r="C15" s="19"/>
      <c r="D15" s="19"/>
      <c r="E15" s="20"/>
      <c r="F15" s="21">
        <f>F16</f>
        <v>1023832</v>
      </c>
      <c r="G15" s="21"/>
    </row>
    <row r="16" spans="1:7" ht="14.25" customHeight="1">
      <c r="A16" s="26" t="s">
        <v>6</v>
      </c>
      <c r="B16" s="27"/>
      <c r="C16" s="27"/>
      <c r="D16" s="27"/>
      <c r="E16" s="28"/>
      <c r="F16" s="22">
        <f>256700+239700+196082+331350</f>
        <v>1023832</v>
      </c>
      <c r="G16" s="22"/>
    </row>
    <row r="17" spans="1:7" ht="12.75">
      <c r="A17" s="18" t="s">
        <v>7</v>
      </c>
      <c r="B17" s="19"/>
      <c r="C17" s="19"/>
      <c r="D17" s="19"/>
      <c r="E17" s="20"/>
      <c r="F17" s="21">
        <f>F18+F19+F20+F21+F22</f>
        <v>15835.77</v>
      </c>
      <c r="G17" s="21"/>
    </row>
    <row r="18" spans="1:7" s="3" customFormat="1" ht="12.75">
      <c r="A18" s="10" t="s">
        <v>56</v>
      </c>
      <c r="B18" s="11"/>
      <c r="C18" s="11"/>
      <c r="D18" s="11"/>
      <c r="E18" s="12"/>
      <c r="F18" s="13">
        <v>371.8</v>
      </c>
      <c r="G18" s="14"/>
    </row>
    <row r="19" spans="1:7" ht="12.75">
      <c r="A19" s="49" t="s">
        <v>106</v>
      </c>
      <c r="B19" s="50"/>
      <c r="C19" s="50"/>
      <c r="D19" s="50"/>
      <c r="E19" s="51"/>
      <c r="F19" s="13">
        <v>4852.62</v>
      </c>
      <c r="G19" s="14"/>
    </row>
    <row r="20" spans="1:7" ht="12.75">
      <c r="A20" s="10" t="s">
        <v>61</v>
      </c>
      <c r="B20" s="11"/>
      <c r="C20" s="11"/>
      <c r="D20" s="11"/>
      <c r="E20" s="12"/>
      <c r="F20" s="13">
        <v>1180</v>
      </c>
      <c r="G20" s="14"/>
    </row>
    <row r="21" spans="1:7" ht="12.75">
      <c r="A21" s="10" t="s">
        <v>77</v>
      </c>
      <c r="B21" s="11"/>
      <c r="C21" s="11"/>
      <c r="D21" s="11"/>
      <c r="E21" s="12"/>
      <c r="F21" s="13">
        <v>1575</v>
      </c>
      <c r="G21" s="14"/>
    </row>
    <row r="22" spans="1:7" ht="12.75" customHeight="1">
      <c r="A22" s="49" t="s">
        <v>44</v>
      </c>
      <c r="B22" s="50"/>
      <c r="C22" s="50"/>
      <c r="D22" s="50"/>
      <c r="E22" s="51"/>
      <c r="F22" s="13">
        <v>7856.35</v>
      </c>
      <c r="G22" s="14"/>
    </row>
    <row r="23" spans="1:7" ht="12.75" customHeight="1">
      <c r="A23" s="18" t="s">
        <v>8</v>
      </c>
      <c r="B23" s="19"/>
      <c r="C23" s="19"/>
      <c r="D23" s="19"/>
      <c r="E23" s="20"/>
      <c r="F23" s="15">
        <f>F24+F25</f>
        <v>4000</v>
      </c>
      <c r="G23" s="16"/>
    </row>
    <row r="24" spans="1:7" ht="12.75">
      <c r="A24" s="26" t="s">
        <v>59</v>
      </c>
      <c r="B24" s="27"/>
      <c r="C24" s="27"/>
      <c r="D24" s="27"/>
      <c r="E24" s="28"/>
      <c r="F24" s="37">
        <v>2000</v>
      </c>
      <c r="G24" s="38"/>
    </row>
    <row r="25" spans="1:7" ht="12.75">
      <c r="A25" s="10" t="s">
        <v>49</v>
      </c>
      <c r="B25" s="11"/>
      <c r="C25" s="11"/>
      <c r="D25" s="11"/>
      <c r="E25" s="12"/>
      <c r="F25" s="13">
        <v>2000</v>
      </c>
      <c r="G25" s="14"/>
    </row>
    <row r="26" spans="1:7" ht="12.75">
      <c r="A26" s="18" t="s">
        <v>9</v>
      </c>
      <c r="B26" s="19"/>
      <c r="C26" s="19"/>
      <c r="D26" s="19"/>
      <c r="E26" s="20"/>
      <c r="F26" s="21">
        <f>F27</f>
        <v>97540</v>
      </c>
      <c r="G26" s="21"/>
    </row>
    <row r="27" spans="1:7" ht="24" customHeight="1">
      <c r="A27" s="23" t="s">
        <v>32</v>
      </c>
      <c r="B27" s="24"/>
      <c r="C27" s="24"/>
      <c r="D27" s="24"/>
      <c r="E27" s="25"/>
      <c r="F27" s="22">
        <f>33608+2900+61032</f>
        <v>97540</v>
      </c>
      <c r="G27" s="22"/>
    </row>
    <row r="28" spans="1:7" ht="12.75">
      <c r="A28" s="18" t="s">
        <v>10</v>
      </c>
      <c r="B28" s="19"/>
      <c r="C28" s="19"/>
      <c r="D28" s="19"/>
      <c r="E28" s="20"/>
      <c r="F28" s="21">
        <f>F29+F30++F32+F33+F34+F35+F36+F37+F38+F39+F40+F31</f>
        <v>407967</v>
      </c>
      <c r="G28" s="21"/>
    </row>
    <row r="29" spans="1:7" s="3" customFormat="1" ht="12.75">
      <c r="A29" s="10" t="s">
        <v>107</v>
      </c>
      <c r="B29" s="11"/>
      <c r="C29" s="11"/>
      <c r="D29" s="11"/>
      <c r="E29" s="12"/>
      <c r="F29" s="13">
        <f>5188+4054+4054+4054+12050+7996</f>
        <v>37396</v>
      </c>
      <c r="G29" s="14"/>
    </row>
    <row r="30" spans="1:7" s="3" customFormat="1" ht="12.75">
      <c r="A30" s="10" t="s">
        <v>108</v>
      </c>
      <c r="B30" s="11"/>
      <c r="C30" s="11"/>
      <c r="D30" s="11"/>
      <c r="E30" s="12"/>
      <c r="F30" s="13">
        <f>41500+46999</f>
        <v>88499</v>
      </c>
      <c r="G30" s="14"/>
    </row>
    <row r="31" spans="1:7" ht="12.75">
      <c r="A31" s="10" t="s">
        <v>62</v>
      </c>
      <c r="B31" s="11"/>
      <c r="C31" s="11"/>
      <c r="D31" s="11"/>
      <c r="E31" s="12"/>
      <c r="F31" s="13">
        <v>22442</v>
      </c>
      <c r="G31" s="14"/>
    </row>
    <row r="32" spans="1:7" ht="12.75">
      <c r="A32" s="26" t="s">
        <v>67</v>
      </c>
      <c r="B32" s="27"/>
      <c r="C32" s="27"/>
      <c r="D32" s="27"/>
      <c r="E32" s="28"/>
      <c r="F32" s="13">
        <v>25000</v>
      </c>
      <c r="G32" s="14"/>
    </row>
    <row r="33" spans="1:7" ht="12.75">
      <c r="A33" s="55" t="s">
        <v>68</v>
      </c>
      <c r="B33" s="56"/>
      <c r="C33" s="56"/>
      <c r="D33" s="56"/>
      <c r="E33" s="57"/>
      <c r="F33" s="13">
        <v>14190</v>
      </c>
      <c r="G33" s="14"/>
    </row>
    <row r="34" spans="1:7" ht="12.75">
      <c r="A34" s="55" t="s">
        <v>69</v>
      </c>
      <c r="B34" s="56"/>
      <c r="C34" s="56"/>
      <c r="D34" s="56"/>
      <c r="E34" s="57"/>
      <c r="F34" s="13">
        <v>24450</v>
      </c>
      <c r="G34" s="14"/>
    </row>
    <row r="35" spans="1:7" ht="12.75">
      <c r="A35" s="58" t="s">
        <v>70</v>
      </c>
      <c r="B35" s="59"/>
      <c r="C35" s="59"/>
      <c r="D35" s="59"/>
      <c r="E35" s="60"/>
      <c r="F35" s="13">
        <v>16100</v>
      </c>
      <c r="G35" s="14"/>
    </row>
    <row r="36" spans="1:7" ht="12.75">
      <c r="A36" s="26" t="s">
        <v>72</v>
      </c>
      <c r="B36" s="27"/>
      <c r="C36" s="27"/>
      <c r="D36" s="27"/>
      <c r="E36" s="28"/>
      <c r="F36" s="13">
        <v>57999</v>
      </c>
      <c r="G36" s="14"/>
    </row>
    <row r="37" spans="1:7" ht="12.75">
      <c r="A37" s="10" t="s">
        <v>82</v>
      </c>
      <c r="B37" s="11"/>
      <c r="C37" s="11"/>
      <c r="D37" s="11"/>
      <c r="E37" s="12"/>
      <c r="F37" s="13">
        <v>33999</v>
      </c>
      <c r="G37" s="14"/>
    </row>
    <row r="38" spans="1:7" ht="12.75">
      <c r="A38" s="26" t="s">
        <v>63</v>
      </c>
      <c r="B38" s="27"/>
      <c r="C38" s="27"/>
      <c r="D38" s="27"/>
      <c r="E38" s="28"/>
      <c r="F38" s="13">
        <v>5293</v>
      </c>
      <c r="G38" s="14"/>
    </row>
    <row r="39" spans="1:7" ht="12.75">
      <c r="A39" s="26" t="s">
        <v>36</v>
      </c>
      <c r="B39" s="27"/>
      <c r="C39" s="27"/>
      <c r="D39" s="27"/>
      <c r="E39" s="28"/>
      <c r="F39" s="13">
        <f>80200</f>
        <v>80200</v>
      </c>
      <c r="G39" s="14"/>
    </row>
    <row r="40" spans="1:7" ht="12.75">
      <c r="A40" s="26" t="s">
        <v>42</v>
      </c>
      <c r="B40" s="27"/>
      <c r="C40" s="27"/>
      <c r="D40" s="27"/>
      <c r="E40" s="28"/>
      <c r="F40" s="13">
        <f>450+1949</f>
        <v>2399</v>
      </c>
      <c r="G40" s="14"/>
    </row>
    <row r="41" spans="1:7" s="4" customFormat="1" ht="12.75">
      <c r="A41" s="18" t="s">
        <v>11</v>
      </c>
      <c r="B41" s="19"/>
      <c r="C41" s="19"/>
      <c r="D41" s="19"/>
      <c r="E41" s="20"/>
      <c r="F41" s="52">
        <f>F42+F43+F44+F45+F46+F47</f>
        <v>367230</v>
      </c>
      <c r="G41" s="53"/>
    </row>
    <row r="42" spans="1:7" s="4" customFormat="1" ht="12.75">
      <c r="A42" s="10" t="s">
        <v>54</v>
      </c>
      <c r="B42" s="11"/>
      <c r="C42" s="11"/>
      <c r="D42" s="11"/>
      <c r="E42" s="12"/>
      <c r="F42" s="13">
        <v>6900</v>
      </c>
      <c r="G42" s="14"/>
    </row>
    <row r="43" spans="1:7" s="4" customFormat="1" ht="12.75">
      <c r="A43" s="10" t="s">
        <v>55</v>
      </c>
      <c r="B43" s="11"/>
      <c r="C43" s="11"/>
      <c r="D43" s="11"/>
      <c r="E43" s="12"/>
      <c r="F43" s="13">
        <v>92400</v>
      </c>
      <c r="G43" s="14"/>
    </row>
    <row r="44" spans="1:7" ht="12.75">
      <c r="A44" s="10" t="s">
        <v>50</v>
      </c>
      <c r="B44" s="11"/>
      <c r="C44" s="11"/>
      <c r="D44" s="11"/>
      <c r="E44" s="12"/>
      <c r="F44" s="13">
        <v>56000</v>
      </c>
      <c r="G44" s="14"/>
    </row>
    <row r="45" spans="1:7" ht="12.75">
      <c r="A45" s="10" t="s">
        <v>60</v>
      </c>
      <c r="B45" s="11"/>
      <c r="C45" s="11"/>
      <c r="D45" s="11"/>
      <c r="E45" s="12"/>
      <c r="F45" s="13">
        <v>40600</v>
      </c>
      <c r="G45" s="14"/>
    </row>
    <row r="46" spans="1:7" ht="24" customHeight="1">
      <c r="A46" s="49" t="s">
        <v>78</v>
      </c>
      <c r="B46" s="50"/>
      <c r="C46" s="50"/>
      <c r="D46" s="50"/>
      <c r="E46" s="51"/>
      <c r="F46" s="13">
        <v>36330</v>
      </c>
      <c r="G46" s="14"/>
    </row>
    <row r="47" spans="1:7" ht="13.5" customHeight="1">
      <c r="A47" s="55" t="s">
        <v>79</v>
      </c>
      <c r="B47" s="56"/>
      <c r="C47" s="56"/>
      <c r="D47" s="56"/>
      <c r="E47" s="57"/>
      <c r="F47" s="13">
        <v>135000</v>
      </c>
      <c r="G47" s="14"/>
    </row>
    <row r="48" spans="1:7" ht="12.75">
      <c r="A48" s="18" t="s">
        <v>12</v>
      </c>
      <c r="B48" s="19"/>
      <c r="C48" s="19"/>
      <c r="D48" s="19"/>
      <c r="E48" s="20"/>
      <c r="F48" s="21">
        <f>F49+F50+F51</f>
        <v>30790.24</v>
      </c>
      <c r="G48" s="21"/>
    </row>
    <row r="49" spans="1:7" ht="12.75">
      <c r="A49" s="10" t="s">
        <v>52</v>
      </c>
      <c r="B49" s="11"/>
      <c r="C49" s="11"/>
      <c r="D49" s="11"/>
      <c r="E49" s="12"/>
      <c r="F49" s="13">
        <v>4220</v>
      </c>
      <c r="G49" s="14"/>
    </row>
    <row r="50" spans="1:7" ht="12.75">
      <c r="A50" s="10" t="s">
        <v>73</v>
      </c>
      <c r="B50" s="11"/>
      <c r="C50" s="11"/>
      <c r="D50" s="11"/>
      <c r="E50" s="12"/>
      <c r="F50" s="13">
        <v>24570.24</v>
      </c>
      <c r="G50" s="14"/>
    </row>
    <row r="51" spans="1:7" ht="12.75">
      <c r="A51" s="10" t="s">
        <v>81</v>
      </c>
      <c r="B51" s="11"/>
      <c r="C51" s="11"/>
      <c r="D51" s="11"/>
      <c r="E51" s="12"/>
      <c r="F51" s="13">
        <v>2000</v>
      </c>
      <c r="G51" s="14"/>
    </row>
    <row r="52" spans="1:7" ht="12.75">
      <c r="A52" s="18" t="s">
        <v>13</v>
      </c>
      <c r="B52" s="19"/>
      <c r="C52" s="19"/>
      <c r="D52" s="19"/>
      <c r="E52" s="20"/>
      <c r="F52" s="15">
        <f>F53</f>
        <v>408740</v>
      </c>
      <c r="G52" s="16"/>
    </row>
    <row r="53" spans="1:7" ht="12.75">
      <c r="A53" s="10" t="s">
        <v>48</v>
      </c>
      <c r="B53" s="11"/>
      <c r="C53" s="11"/>
      <c r="D53" s="11"/>
      <c r="E53" s="12"/>
      <c r="F53" s="13">
        <v>408740</v>
      </c>
      <c r="G53" s="14"/>
    </row>
    <row r="54" spans="1:7" ht="12.75" customHeight="1">
      <c r="A54" s="18" t="s">
        <v>14</v>
      </c>
      <c r="B54" s="19"/>
      <c r="C54" s="19"/>
      <c r="D54" s="19"/>
      <c r="E54" s="20"/>
      <c r="F54" s="21">
        <f>F55</f>
        <v>14738</v>
      </c>
      <c r="G54" s="21"/>
    </row>
    <row r="55" spans="1:7" ht="12.75" customHeight="1">
      <c r="A55" s="17" t="s">
        <v>33</v>
      </c>
      <c r="B55" s="17"/>
      <c r="C55" s="17"/>
      <c r="D55" s="17"/>
      <c r="E55" s="17"/>
      <c r="F55" s="22">
        <f>1881+4554+4640+3663</f>
        <v>14738</v>
      </c>
      <c r="G55" s="22"/>
    </row>
    <row r="56" spans="1:7" ht="12.75">
      <c r="A56" s="18" t="s">
        <v>15</v>
      </c>
      <c r="B56" s="19"/>
      <c r="C56" s="19"/>
      <c r="D56" s="19"/>
      <c r="E56" s="20"/>
      <c r="F56" s="21">
        <f>F57+F58+F59+F60+F61+F62+F63</f>
        <v>1172212</v>
      </c>
      <c r="G56" s="21"/>
    </row>
    <row r="57" spans="1:7" ht="12.75">
      <c r="A57" s="17" t="s">
        <v>16</v>
      </c>
      <c r="B57" s="17"/>
      <c r="C57" s="17"/>
      <c r="D57" s="17"/>
      <c r="E57" s="17"/>
      <c r="F57" s="22">
        <f>5483+2522</f>
        <v>8005</v>
      </c>
      <c r="G57" s="22"/>
    </row>
    <row r="58" spans="1:7" ht="12.75">
      <c r="A58" s="17" t="s">
        <v>17</v>
      </c>
      <c r="B58" s="17"/>
      <c r="C58" s="17"/>
      <c r="D58" s="17"/>
      <c r="E58" s="17"/>
      <c r="F58" s="22">
        <f>5805+350+52662+23656</f>
        <v>82473</v>
      </c>
      <c r="G58" s="22"/>
    </row>
    <row r="59" spans="1:7" ht="12.75">
      <c r="A59" s="17" t="s">
        <v>18</v>
      </c>
      <c r="B59" s="17"/>
      <c r="C59" s="17"/>
      <c r="D59" s="17"/>
      <c r="E59" s="17"/>
      <c r="F59" s="22">
        <f>35420+5212+37940+76528</f>
        <v>155100</v>
      </c>
      <c r="G59" s="22"/>
    </row>
    <row r="60" spans="1:7" ht="12.75">
      <c r="A60" s="17" t="s">
        <v>35</v>
      </c>
      <c r="B60" s="17"/>
      <c r="C60" s="17"/>
      <c r="D60" s="17"/>
      <c r="E60" s="17"/>
      <c r="F60" s="22">
        <f>73865+41402+37329+78510</f>
        <v>231106</v>
      </c>
      <c r="G60" s="22"/>
    </row>
    <row r="61" spans="1:7" ht="12.75">
      <c r="A61" s="26" t="s">
        <v>29</v>
      </c>
      <c r="B61" s="27"/>
      <c r="C61" s="27"/>
      <c r="D61" s="27"/>
      <c r="E61" s="28"/>
      <c r="F61" s="13">
        <f>194567+135147</f>
        <v>329714</v>
      </c>
      <c r="G61" s="14"/>
    </row>
    <row r="62" spans="1:7" ht="12.75">
      <c r="A62" s="43" t="s">
        <v>71</v>
      </c>
      <c r="B62" s="44"/>
      <c r="C62" s="44"/>
      <c r="D62" s="44"/>
      <c r="E62" s="45"/>
      <c r="F62" s="37">
        <v>326864</v>
      </c>
      <c r="G62" s="38"/>
    </row>
    <row r="63" spans="1:7" ht="12.75">
      <c r="A63" s="43" t="s">
        <v>80</v>
      </c>
      <c r="B63" s="44"/>
      <c r="C63" s="44"/>
      <c r="D63" s="44"/>
      <c r="E63" s="45"/>
      <c r="F63" s="37">
        <v>38950</v>
      </c>
      <c r="G63" s="38"/>
    </row>
    <row r="64" spans="1:7" ht="15" customHeight="1">
      <c r="A64" s="18" t="s">
        <v>20</v>
      </c>
      <c r="B64" s="19"/>
      <c r="C64" s="19"/>
      <c r="D64" s="19"/>
      <c r="E64" s="20"/>
      <c r="F64" s="21">
        <f>F65+F66</f>
        <v>607072</v>
      </c>
      <c r="G64" s="21"/>
    </row>
    <row r="65" spans="1:7" ht="12.75">
      <c r="A65" s="23" t="s">
        <v>21</v>
      </c>
      <c r="B65" s="24"/>
      <c r="C65" s="24"/>
      <c r="D65" s="24"/>
      <c r="E65" s="25"/>
      <c r="F65" s="22">
        <f>72613+72613+73981+72613</f>
        <v>291820</v>
      </c>
      <c r="G65" s="22"/>
    </row>
    <row r="66" spans="1:7" ht="12.75">
      <c r="A66" s="23" t="s">
        <v>30</v>
      </c>
      <c r="B66" s="24"/>
      <c r="C66" s="24"/>
      <c r="D66" s="24"/>
      <c r="E66" s="25"/>
      <c r="F66" s="13">
        <f>126924+99432+44448+44448</f>
        <v>315252</v>
      </c>
      <c r="G66" s="14"/>
    </row>
    <row r="67" spans="1:7" ht="12.75">
      <c r="A67" s="18" t="s">
        <v>22</v>
      </c>
      <c r="B67" s="32"/>
      <c r="C67" s="32"/>
      <c r="D67" s="32"/>
      <c r="E67" s="33"/>
      <c r="F67" s="21">
        <f>F68+F69+F70+F71</f>
        <v>121584</v>
      </c>
      <c r="G67" s="21"/>
    </row>
    <row r="68" spans="1:7" ht="12.75">
      <c r="A68" s="17" t="s">
        <v>23</v>
      </c>
      <c r="B68" s="17"/>
      <c r="C68" s="17"/>
      <c r="D68" s="17"/>
      <c r="E68" s="17"/>
      <c r="F68" s="22">
        <f>17993+16656+16648+20489</f>
        <v>71786</v>
      </c>
      <c r="G68" s="22"/>
    </row>
    <row r="69" spans="1:7" ht="12.75">
      <c r="A69" s="26" t="s">
        <v>51</v>
      </c>
      <c r="B69" s="44"/>
      <c r="C69" s="44"/>
      <c r="D69" s="44"/>
      <c r="E69" s="45"/>
      <c r="F69" s="37">
        <f>700+4500</f>
        <v>5200</v>
      </c>
      <c r="G69" s="38"/>
    </row>
    <row r="70" spans="1:7" ht="12.75">
      <c r="A70" s="10" t="s">
        <v>66</v>
      </c>
      <c r="B70" s="11"/>
      <c r="C70" s="11"/>
      <c r="D70" s="11"/>
      <c r="E70" s="12"/>
      <c r="F70" s="37">
        <v>41952</v>
      </c>
      <c r="G70" s="38"/>
    </row>
    <row r="71" spans="1:7" ht="12.75">
      <c r="A71" s="26" t="s">
        <v>47</v>
      </c>
      <c r="B71" s="27"/>
      <c r="C71" s="27"/>
      <c r="D71" s="27"/>
      <c r="E71" s="28"/>
      <c r="F71" s="37">
        <v>2646</v>
      </c>
      <c r="G71" s="38"/>
    </row>
    <row r="72" spans="1:7" ht="12.75">
      <c r="A72" s="18" t="s">
        <v>24</v>
      </c>
      <c r="B72" s="19"/>
      <c r="C72" s="19"/>
      <c r="D72" s="19"/>
      <c r="E72" s="20"/>
      <c r="F72" s="21">
        <f>F10+F15+F17+F23+F26+F28+F41+F48+F52+F54+F56+F64+F67</f>
        <v>4385398.01</v>
      </c>
      <c r="G72" s="21"/>
    </row>
    <row r="73" spans="1:7" ht="12.75">
      <c r="A73" s="18" t="s">
        <v>109</v>
      </c>
      <c r="B73" s="19"/>
      <c r="C73" s="19"/>
      <c r="D73" s="19"/>
      <c r="E73" s="20"/>
      <c r="F73" s="21">
        <f>F5+F7-F72-28</f>
        <v>1024428.9900000002</v>
      </c>
      <c r="G73" s="21"/>
    </row>
  </sheetData>
  <sheetProtection/>
  <mergeCells count="139">
    <mergeCell ref="F28:G28"/>
    <mergeCell ref="A38:E38"/>
    <mergeCell ref="F38:G38"/>
    <mergeCell ref="A58:E58"/>
    <mergeCell ref="F58:G58"/>
    <mergeCell ref="A52:E52"/>
    <mergeCell ref="F52:G52"/>
    <mergeCell ref="A55:E55"/>
    <mergeCell ref="F55:G55"/>
    <mergeCell ref="A56:E56"/>
    <mergeCell ref="F56:G56"/>
    <mergeCell ref="F53:G53"/>
    <mergeCell ref="A47:E47"/>
    <mergeCell ref="F47:G47"/>
    <mergeCell ref="A48:E48"/>
    <mergeCell ref="A66:E66"/>
    <mergeCell ref="F66:G66"/>
    <mergeCell ref="A65:E65"/>
    <mergeCell ref="F65:G65"/>
    <mergeCell ref="A64:E64"/>
    <mergeCell ref="F64:G64"/>
    <mergeCell ref="A61:E61"/>
    <mergeCell ref="F61:G61"/>
    <mergeCell ref="A57:E57"/>
    <mergeCell ref="F57:G57"/>
    <mergeCell ref="A41:E41"/>
    <mergeCell ref="F41:G41"/>
    <mergeCell ref="A59:E59"/>
    <mergeCell ref="F59:G59"/>
    <mergeCell ref="A60:E60"/>
    <mergeCell ref="F60:G60"/>
    <mergeCell ref="A72:E72"/>
    <mergeCell ref="F72:G72"/>
    <mergeCell ref="A73:E73"/>
    <mergeCell ref="F73:G73"/>
    <mergeCell ref="A67:E67"/>
    <mergeCell ref="F67:G67"/>
    <mergeCell ref="A68:E68"/>
    <mergeCell ref="F68:G68"/>
    <mergeCell ref="A70:E70"/>
    <mergeCell ref="F70:G70"/>
    <mergeCell ref="A54:E54"/>
    <mergeCell ref="F54:G54"/>
    <mergeCell ref="F48:G48"/>
    <mergeCell ref="A9:E9"/>
    <mergeCell ref="F9:G9"/>
    <mergeCell ref="A26:E26"/>
    <mergeCell ref="F46:G46"/>
    <mergeCell ref="A53:E53"/>
    <mergeCell ref="F26:G26"/>
    <mergeCell ref="A18:E18"/>
    <mergeCell ref="A16:E16"/>
    <mergeCell ref="F16:G16"/>
    <mergeCell ref="A17:E17"/>
    <mergeCell ref="F18:G18"/>
    <mergeCell ref="F17:G17"/>
    <mergeCell ref="A23:E23"/>
    <mergeCell ref="F23:G23"/>
    <mergeCell ref="A19:E19"/>
    <mergeCell ref="A21:E21"/>
    <mergeCell ref="A1:G3"/>
    <mergeCell ref="A5:E5"/>
    <mergeCell ref="F5:G5"/>
    <mergeCell ref="A6:E6"/>
    <mergeCell ref="F6:G6"/>
    <mergeCell ref="A7:E7"/>
    <mergeCell ref="F7:G7"/>
    <mergeCell ref="A8:E8"/>
    <mergeCell ref="F8:G8"/>
    <mergeCell ref="A27:E27"/>
    <mergeCell ref="A10:E10"/>
    <mergeCell ref="F10:G10"/>
    <mergeCell ref="A40:E40"/>
    <mergeCell ref="F40:G40"/>
    <mergeCell ref="A15:E15"/>
    <mergeCell ref="F15:G15"/>
    <mergeCell ref="A12:E12"/>
    <mergeCell ref="A11:E11"/>
    <mergeCell ref="F11:G11"/>
    <mergeCell ref="A13:E13"/>
    <mergeCell ref="F13:G13"/>
    <mergeCell ref="A14:E14"/>
    <mergeCell ref="F14:G14"/>
    <mergeCell ref="F12:G12"/>
    <mergeCell ref="A39:E39"/>
    <mergeCell ref="F39:G39"/>
    <mergeCell ref="A29:E29"/>
    <mergeCell ref="F29:G29"/>
    <mergeCell ref="A50:E50"/>
    <mergeCell ref="F50:G50"/>
    <mergeCell ref="A49:E49"/>
    <mergeCell ref="F49:G49"/>
    <mergeCell ref="A45:E45"/>
    <mergeCell ref="F45:G45"/>
    <mergeCell ref="F19:G19"/>
    <mergeCell ref="A20:E20"/>
    <mergeCell ref="F20:G20"/>
    <mergeCell ref="F24:G24"/>
    <mergeCell ref="A25:E25"/>
    <mergeCell ref="F25:G25"/>
    <mergeCell ref="A62:E62"/>
    <mergeCell ref="F62:G62"/>
    <mergeCell ref="A63:E63"/>
    <mergeCell ref="F63:G63"/>
    <mergeCell ref="A71:E71"/>
    <mergeCell ref="F71:G71"/>
    <mergeCell ref="A69:E69"/>
    <mergeCell ref="F69:G69"/>
    <mergeCell ref="F21:G21"/>
    <mergeCell ref="A22:E22"/>
    <mergeCell ref="F22:G22"/>
    <mergeCell ref="A24:E24"/>
    <mergeCell ref="A31:E31"/>
    <mergeCell ref="F31:G31"/>
    <mergeCell ref="A30:E30"/>
    <mergeCell ref="F30:G30"/>
    <mergeCell ref="F27:G27"/>
    <mergeCell ref="A28:E28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37:E37"/>
    <mergeCell ref="F37:G37"/>
    <mergeCell ref="A51:E51"/>
    <mergeCell ref="F51:G51"/>
    <mergeCell ref="A42:E42"/>
    <mergeCell ref="F42:G42"/>
    <mergeCell ref="A43:E43"/>
    <mergeCell ref="F43:G43"/>
    <mergeCell ref="A44:E44"/>
    <mergeCell ref="F44:G44"/>
    <mergeCell ref="A46:E46"/>
  </mergeCells>
  <printOptions/>
  <pageMargins left="0.7480314960629921" right="0.7480314960629921" top="0" bottom="0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Колмакова Оксана Александровна</cp:lastModifiedBy>
  <cp:lastPrinted>2024-01-17T06:21:39Z</cp:lastPrinted>
  <dcterms:created xsi:type="dcterms:W3CDTF">1996-10-08T23:32:33Z</dcterms:created>
  <dcterms:modified xsi:type="dcterms:W3CDTF">2024-01-18T04:43:40Z</dcterms:modified>
  <cp:category/>
  <cp:version/>
  <cp:contentType/>
  <cp:contentStatus/>
</cp:coreProperties>
</file>